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22635" windowHeight="12105"/>
  </bookViews>
  <sheets>
    <sheet name="원가계산서" sheetId="13" r:id="rId1"/>
    <sheet name="집계표" sheetId="12" r:id="rId2"/>
    <sheet name="내역서" sheetId="11" r:id="rId3"/>
  </sheets>
  <definedNames>
    <definedName name="_xlnm.Print_Area" localSheetId="2">내역서!$A$1:$M$290</definedName>
    <definedName name="_xlnm.Print_Area" localSheetId="0">원가계산서!$A$1:$F$32</definedName>
    <definedName name="_xlnm.Print_Area" localSheetId="1">집계표!$A$1:$M$56</definedName>
    <definedName name="_xlnm.Print_Titles" localSheetId="2">내역서!$1:$4</definedName>
    <definedName name="_xlnm.Print_Titles" localSheetId="0">원가계산서!$1:$5</definedName>
    <definedName name="_xlnm.Print_Titles" localSheetId="1">집계표!$1:$4</definedName>
  </definedNames>
  <calcPr calcId="144525" iterate="1"/>
</workbook>
</file>

<file path=xl/calcChain.xml><?xml version="1.0" encoding="utf-8"?>
<calcChain xmlns="http://schemas.openxmlformats.org/spreadsheetml/2006/main">
  <c r="D29" i="13" l="1"/>
  <c r="D26" i="13"/>
  <c r="D25" i="13"/>
  <c r="D22" i="13"/>
  <c r="D21" i="13"/>
  <c r="D20" i="13"/>
  <c r="D19" i="13"/>
  <c r="D18" i="13"/>
  <c r="D17" i="13"/>
  <c r="D16" i="13"/>
  <c r="D15" i="13"/>
  <c r="D14" i="13"/>
  <c r="D13" i="13"/>
  <c r="D10" i="13"/>
  <c r="AL56" i="12"/>
  <c r="AL42" i="12"/>
  <c r="AL41" i="12"/>
  <c r="AL40" i="12"/>
  <c r="AL39" i="12"/>
  <c r="AL38" i="12"/>
  <c r="AL37" i="12"/>
  <c r="AL36" i="12"/>
  <c r="AL35" i="12"/>
  <c r="AL34" i="12"/>
  <c r="AL33" i="12"/>
  <c r="AL32" i="12"/>
  <c r="AL5" i="12"/>
  <c r="AL30" i="12" s="1"/>
  <c r="J290" i="11"/>
  <c r="I42" i="12" s="1"/>
  <c r="J42" i="12" s="1"/>
  <c r="H290" i="11"/>
  <c r="G42" i="12" s="1"/>
  <c r="H42" i="12" s="1"/>
  <c r="AL290" i="11"/>
  <c r="R268" i="11"/>
  <c r="S268" i="11"/>
  <c r="T268" i="11"/>
  <c r="U268" i="11"/>
  <c r="V268" i="11"/>
  <c r="W268" i="11"/>
  <c r="X268" i="11"/>
  <c r="Y268" i="11"/>
  <c r="Z268" i="11"/>
  <c r="AA268" i="11"/>
  <c r="AB268" i="11"/>
  <c r="AC268" i="11"/>
  <c r="AD268" i="11"/>
  <c r="AE268" i="11"/>
  <c r="AF268" i="11"/>
  <c r="AG268" i="11"/>
  <c r="AH268" i="11"/>
  <c r="AI268" i="11"/>
  <c r="AJ268" i="11"/>
  <c r="AK268" i="11"/>
  <c r="R267" i="11"/>
  <c r="S267" i="11"/>
  <c r="T267" i="11"/>
  <c r="U267" i="11"/>
  <c r="V267" i="11"/>
  <c r="W267" i="11"/>
  <c r="X267" i="11"/>
  <c r="Y267" i="11"/>
  <c r="Z267" i="11"/>
  <c r="AA267" i="11"/>
  <c r="AB267" i="11"/>
  <c r="AC267" i="11"/>
  <c r="AD267" i="11"/>
  <c r="AE267" i="11"/>
  <c r="AF267" i="11"/>
  <c r="AG267" i="11"/>
  <c r="AH267" i="11"/>
  <c r="AI267" i="11"/>
  <c r="AJ267" i="11"/>
  <c r="AK267" i="11"/>
  <c r="R266" i="11"/>
  <c r="R290" i="11" s="1"/>
  <c r="R42" i="12" s="1"/>
  <c r="S266" i="11"/>
  <c r="S290" i="11" s="1"/>
  <c r="S42" i="12" s="1"/>
  <c r="T266" i="11"/>
  <c r="U266" i="11"/>
  <c r="V266" i="11"/>
  <c r="V290" i="11" s="1"/>
  <c r="V42" i="12" s="1"/>
  <c r="W266" i="11"/>
  <c r="X266" i="11"/>
  <c r="X290" i="11" s="1"/>
  <c r="X42" i="12" s="1"/>
  <c r="Y266" i="11"/>
  <c r="Y290" i="11" s="1"/>
  <c r="Y42" i="12" s="1"/>
  <c r="Z266" i="11"/>
  <c r="Z290" i="11" s="1"/>
  <c r="Z42" i="12" s="1"/>
  <c r="AA266" i="11"/>
  <c r="AB266" i="11"/>
  <c r="AC266" i="11"/>
  <c r="AD266" i="11"/>
  <c r="AD290" i="11" s="1"/>
  <c r="AD42" i="12" s="1"/>
  <c r="AE266" i="11"/>
  <c r="AF266" i="11"/>
  <c r="AG266" i="11"/>
  <c r="AH266" i="11"/>
  <c r="AH290" i="11" s="1"/>
  <c r="AH42" i="12" s="1"/>
  <c r="AI266" i="11"/>
  <c r="AJ266" i="11"/>
  <c r="AK266" i="11"/>
  <c r="AL264" i="11"/>
  <c r="R245" i="11"/>
  <c r="S245" i="11"/>
  <c r="T245" i="11"/>
  <c r="U245" i="11"/>
  <c r="V245" i="11"/>
  <c r="W245" i="11"/>
  <c r="X245" i="11"/>
  <c r="Y245" i="11"/>
  <c r="Z245" i="11"/>
  <c r="AA245" i="11"/>
  <c r="AB245" i="11"/>
  <c r="AC245" i="11"/>
  <c r="AD245" i="11"/>
  <c r="AE245" i="11"/>
  <c r="AF245" i="11"/>
  <c r="AG245" i="11"/>
  <c r="AH245" i="11"/>
  <c r="AI245" i="11"/>
  <c r="AJ245" i="11"/>
  <c r="AK245" i="11"/>
  <c r="R244" i="11"/>
  <c r="S244" i="11"/>
  <c r="T244" i="11"/>
  <c r="U244" i="11"/>
  <c r="V244" i="11"/>
  <c r="W244" i="11"/>
  <c r="X244" i="11"/>
  <c r="Y244" i="11"/>
  <c r="Z244" i="11"/>
  <c r="AA244" i="11"/>
  <c r="AB244" i="11"/>
  <c r="AC244" i="11"/>
  <c r="AD244" i="11"/>
  <c r="AE244" i="11"/>
  <c r="AF244" i="11"/>
  <c r="AG244" i="11"/>
  <c r="AH244" i="11"/>
  <c r="AI244" i="11"/>
  <c r="AJ244" i="11"/>
  <c r="AK244" i="11"/>
  <c r="R243" i="11"/>
  <c r="S243" i="11"/>
  <c r="T243" i="11"/>
  <c r="U243" i="11"/>
  <c r="V243" i="11"/>
  <c r="W243" i="11"/>
  <c r="X243" i="11"/>
  <c r="Y243" i="11"/>
  <c r="Z243" i="11"/>
  <c r="AA243" i="11"/>
  <c r="AB243" i="11"/>
  <c r="AC243" i="11"/>
  <c r="AD243" i="11"/>
  <c r="AE243" i="11"/>
  <c r="AF243" i="11"/>
  <c r="AG243" i="11"/>
  <c r="AH243" i="11"/>
  <c r="AI243" i="11"/>
  <c r="AJ243" i="11"/>
  <c r="AK243" i="11"/>
  <c r="R242" i="11"/>
  <c r="S242" i="11"/>
  <c r="T242" i="11"/>
  <c r="U242" i="11"/>
  <c r="V242" i="11"/>
  <c r="W242" i="11"/>
  <c r="X242" i="11"/>
  <c r="Y242" i="11"/>
  <c r="Z242" i="11"/>
  <c r="AA242" i="11"/>
  <c r="AB242" i="11"/>
  <c r="AC242" i="11"/>
  <c r="AD242" i="11"/>
  <c r="AE242" i="11"/>
  <c r="AF242" i="11"/>
  <c r="AG242" i="11"/>
  <c r="AH242" i="11"/>
  <c r="AI242" i="11"/>
  <c r="AJ242" i="11"/>
  <c r="AK242" i="11"/>
  <c r="R241" i="11"/>
  <c r="S241" i="11"/>
  <c r="T241" i="11"/>
  <c r="U241" i="11"/>
  <c r="V241" i="11"/>
  <c r="W241" i="11"/>
  <c r="X241" i="11"/>
  <c r="Y241" i="11"/>
  <c r="Z241" i="11"/>
  <c r="AA241" i="11"/>
  <c r="AB241" i="11"/>
  <c r="AC241" i="11"/>
  <c r="AD241" i="11"/>
  <c r="AE241" i="11"/>
  <c r="AF241" i="11"/>
  <c r="AG241" i="11"/>
  <c r="AH241" i="11"/>
  <c r="AI241" i="11"/>
  <c r="AJ241" i="11"/>
  <c r="AK241" i="11"/>
  <c r="R240" i="11"/>
  <c r="S240" i="11"/>
  <c r="T240" i="11"/>
  <c r="U240" i="11"/>
  <c r="V240" i="11"/>
  <c r="W240" i="11"/>
  <c r="X240" i="11"/>
  <c r="Y240" i="11"/>
  <c r="Z240" i="11"/>
  <c r="AA240" i="11"/>
  <c r="AB240" i="11"/>
  <c r="AC240" i="11"/>
  <c r="AD240" i="11"/>
  <c r="AE240" i="11"/>
  <c r="AF240" i="11"/>
  <c r="AG240" i="11"/>
  <c r="AH240" i="11"/>
  <c r="AI240" i="11"/>
  <c r="AJ240" i="11"/>
  <c r="AK240" i="11"/>
  <c r="J238" i="11"/>
  <c r="I40" i="12" s="1"/>
  <c r="J40" i="12" s="1"/>
  <c r="H238" i="11"/>
  <c r="G40" i="12" s="1"/>
  <c r="H40" i="12" s="1"/>
  <c r="AL238" i="11"/>
  <c r="R214" i="11"/>
  <c r="R238" i="11" s="1"/>
  <c r="R40" i="12" s="1"/>
  <c r="S214" i="11"/>
  <c r="S238" i="11" s="1"/>
  <c r="S40" i="12" s="1"/>
  <c r="T214" i="11"/>
  <c r="T238" i="11" s="1"/>
  <c r="T40" i="12" s="1"/>
  <c r="U214" i="11"/>
  <c r="U238" i="11" s="1"/>
  <c r="U40" i="12" s="1"/>
  <c r="V214" i="11"/>
  <c r="V238" i="11" s="1"/>
  <c r="V40" i="12" s="1"/>
  <c r="W214" i="11"/>
  <c r="W238" i="11" s="1"/>
  <c r="W40" i="12" s="1"/>
  <c r="X214" i="11"/>
  <c r="X238" i="11" s="1"/>
  <c r="X40" i="12" s="1"/>
  <c r="Y214" i="11"/>
  <c r="Y238" i="11" s="1"/>
  <c r="Y40" i="12" s="1"/>
  <c r="Z214" i="11"/>
  <c r="Z238" i="11" s="1"/>
  <c r="Z40" i="12" s="1"/>
  <c r="AA214" i="11"/>
  <c r="AA238" i="11" s="1"/>
  <c r="AA40" i="12" s="1"/>
  <c r="AB214" i="11"/>
  <c r="AB238" i="11" s="1"/>
  <c r="AB40" i="12" s="1"/>
  <c r="AC214" i="11"/>
  <c r="AC238" i="11" s="1"/>
  <c r="AC40" i="12" s="1"/>
  <c r="AD214" i="11"/>
  <c r="AD238" i="11" s="1"/>
  <c r="AD40" i="12" s="1"/>
  <c r="AE214" i="11"/>
  <c r="AE238" i="11" s="1"/>
  <c r="AE40" i="12" s="1"/>
  <c r="AF214" i="11"/>
  <c r="AF238" i="11" s="1"/>
  <c r="AF40" i="12" s="1"/>
  <c r="AG214" i="11"/>
  <c r="AG238" i="11" s="1"/>
  <c r="AG40" i="12" s="1"/>
  <c r="AH214" i="11"/>
  <c r="AH238" i="11" s="1"/>
  <c r="AH40" i="12" s="1"/>
  <c r="AI214" i="11"/>
  <c r="AI238" i="11" s="1"/>
  <c r="AI40" i="12" s="1"/>
  <c r="AJ214" i="11"/>
  <c r="AJ238" i="11" s="1"/>
  <c r="AJ40" i="12" s="1"/>
  <c r="AK214" i="11"/>
  <c r="AK238" i="11" s="1"/>
  <c r="AK40" i="12" s="1"/>
  <c r="J212" i="11"/>
  <c r="I39" i="12" s="1"/>
  <c r="J39" i="12" s="1"/>
  <c r="R212" i="11"/>
  <c r="R39" i="12" s="1"/>
  <c r="AL212" i="11"/>
  <c r="R189" i="11"/>
  <c r="S189" i="11"/>
  <c r="T189" i="11"/>
  <c r="U189" i="11"/>
  <c r="V189" i="11"/>
  <c r="W189" i="11"/>
  <c r="X189" i="11"/>
  <c r="Y189" i="11"/>
  <c r="Z189" i="11"/>
  <c r="AA189" i="11"/>
  <c r="AB189" i="11"/>
  <c r="AC189" i="11"/>
  <c r="AD189" i="11"/>
  <c r="AE189" i="11"/>
  <c r="AF189" i="11"/>
  <c r="AG189" i="11"/>
  <c r="AH189" i="11"/>
  <c r="AI189" i="11"/>
  <c r="AJ189" i="11"/>
  <c r="AK189" i="11"/>
  <c r="H212" i="11"/>
  <c r="G39" i="12" s="1"/>
  <c r="H39" i="12" s="1"/>
  <c r="R188" i="11"/>
  <c r="S188" i="11"/>
  <c r="S212" i="11" s="1"/>
  <c r="S39" i="12" s="1"/>
  <c r="T188" i="11"/>
  <c r="U188" i="11"/>
  <c r="V188" i="11"/>
  <c r="W188" i="11"/>
  <c r="X188" i="11"/>
  <c r="X212" i="11" s="1"/>
  <c r="X39" i="12" s="1"/>
  <c r="Y188" i="11"/>
  <c r="Y212" i="11" s="1"/>
  <c r="Y39" i="12" s="1"/>
  <c r="Z188" i="11"/>
  <c r="AA188" i="11"/>
  <c r="AB188" i="11"/>
  <c r="AC188" i="11"/>
  <c r="AD188" i="11"/>
  <c r="AE188" i="11"/>
  <c r="AF188" i="11"/>
  <c r="AG188" i="11"/>
  <c r="AH188" i="11"/>
  <c r="AI188" i="11"/>
  <c r="AJ188" i="11"/>
  <c r="AK188" i="11"/>
  <c r="AL186" i="11"/>
  <c r="R166" i="11"/>
  <c r="S166" i="11"/>
  <c r="T166" i="11"/>
  <c r="U166" i="11"/>
  <c r="V166" i="11"/>
  <c r="W166" i="11"/>
  <c r="X166" i="11"/>
  <c r="Y166" i="11"/>
  <c r="Z166" i="11"/>
  <c r="AA166" i="11"/>
  <c r="AB166" i="11"/>
  <c r="AC166" i="11"/>
  <c r="AD166" i="11"/>
  <c r="AE166" i="11"/>
  <c r="AF166" i="11"/>
  <c r="AG166" i="11"/>
  <c r="AH166" i="11"/>
  <c r="AI166" i="11"/>
  <c r="AJ166" i="11"/>
  <c r="AK166" i="11"/>
  <c r="R165" i="11"/>
  <c r="S165" i="11"/>
  <c r="T165" i="11"/>
  <c r="U165" i="11"/>
  <c r="V165" i="11"/>
  <c r="W165" i="11"/>
  <c r="X165" i="11"/>
  <c r="Y165" i="11"/>
  <c r="Z165" i="11"/>
  <c r="AA165" i="11"/>
  <c r="AB165" i="11"/>
  <c r="AC165" i="11"/>
  <c r="AD165" i="11"/>
  <c r="AE165" i="11"/>
  <c r="AF165" i="11"/>
  <c r="AG165" i="11"/>
  <c r="AH165" i="11"/>
  <c r="AI165" i="11"/>
  <c r="AJ165" i="11"/>
  <c r="AK165" i="11"/>
  <c r="R164" i="11"/>
  <c r="S164" i="11"/>
  <c r="T164" i="11"/>
  <c r="U164" i="11"/>
  <c r="V164" i="11"/>
  <c r="W164" i="11"/>
  <c r="X164" i="11"/>
  <c r="Y164" i="11"/>
  <c r="Z164" i="11"/>
  <c r="AA164" i="11"/>
  <c r="AB164" i="11"/>
  <c r="AC164" i="11"/>
  <c r="AD164" i="11"/>
  <c r="AE164" i="11"/>
  <c r="AF164" i="11"/>
  <c r="AG164" i="11"/>
  <c r="AH164" i="11"/>
  <c r="AI164" i="11"/>
  <c r="AJ164" i="11"/>
  <c r="AK164" i="11"/>
  <c r="F186" i="11"/>
  <c r="H186" i="11"/>
  <c r="G38" i="12" s="1"/>
  <c r="R163" i="11"/>
  <c r="S163" i="11"/>
  <c r="T163" i="11"/>
  <c r="U163" i="11"/>
  <c r="V163" i="11"/>
  <c r="W163" i="11"/>
  <c r="X163" i="11"/>
  <c r="Y163" i="11"/>
  <c r="Z163" i="11"/>
  <c r="AA163" i="11"/>
  <c r="AB163" i="11"/>
  <c r="AC163" i="11"/>
  <c r="AD163" i="11"/>
  <c r="AE163" i="11"/>
  <c r="AF163" i="11"/>
  <c r="AG163" i="11"/>
  <c r="AH163" i="11"/>
  <c r="AI163" i="11"/>
  <c r="AJ163" i="11"/>
  <c r="AK163" i="11"/>
  <c r="R162" i="11"/>
  <c r="S162" i="11"/>
  <c r="T162" i="11"/>
  <c r="U162" i="11"/>
  <c r="V162" i="11"/>
  <c r="W162" i="11"/>
  <c r="X162" i="11"/>
  <c r="Y162" i="11"/>
  <c r="Z162" i="11"/>
  <c r="AA162" i="11"/>
  <c r="AB162" i="11"/>
  <c r="AC162" i="11"/>
  <c r="AD162" i="11"/>
  <c r="AE162" i="11"/>
  <c r="AF162" i="11"/>
  <c r="AG162" i="11"/>
  <c r="AH162" i="11"/>
  <c r="AI162" i="11"/>
  <c r="AJ162" i="11"/>
  <c r="AK162" i="11"/>
  <c r="AL160" i="11"/>
  <c r="R141" i="11"/>
  <c r="S141" i="11"/>
  <c r="T141" i="11"/>
  <c r="U141" i="11"/>
  <c r="V141" i="11"/>
  <c r="W141" i="11"/>
  <c r="X141" i="11"/>
  <c r="Y141" i="11"/>
  <c r="Z141" i="11"/>
  <c r="AA141" i="11"/>
  <c r="AB141" i="11"/>
  <c r="AC141" i="11"/>
  <c r="AD141" i="11"/>
  <c r="AE141" i="11"/>
  <c r="AF141" i="11"/>
  <c r="AG141" i="11"/>
  <c r="AH141" i="11"/>
  <c r="AI141" i="11"/>
  <c r="AJ141" i="11"/>
  <c r="AK141" i="11"/>
  <c r="R140" i="11"/>
  <c r="S140" i="11"/>
  <c r="T140" i="11"/>
  <c r="U140" i="11"/>
  <c r="V140" i="11"/>
  <c r="W140" i="11"/>
  <c r="X140" i="11"/>
  <c r="Y140" i="11"/>
  <c r="Z140" i="11"/>
  <c r="AA140" i="11"/>
  <c r="AB140" i="11"/>
  <c r="AC140" i="11"/>
  <c r="AD140" i="11"/>
  <c r="AE140" i="11"/>
  <c r="AF140" i="11"/>
  <c r="AG140" i="11"/>
  <c r="AH140" i="11"/>
  <c r="AI140" i="11"/>
  <c r="AJ140" i="11"/>
  <c r="AK140" i="11"/>
  <c r="R139" i="11"/>
  <c r="S139" i="11"/>
  <c r="T139" i="11"/>
  <c r="U139" i="11"/>
  <c r="V139" i="11"/>
  <c r="W139" i="11"/>
  <c r="X139" i="11"/>
  <c r="Y139" i="11"/>
  <c r="Z139" i="11"/>
  <c r="AA139" i="11"/>
  <c r="AB139" i="11"/>
  <c r="AC139" i="11"/>
  <c r="AD139" i="11"/>
  <c r="AE139" i="11"/>
  <c r="AF139" i="11"/>
  <c r="AG139" i="11"/>
  <c r="AH139" i="11"/>
  <c r="AI139" i="11"/>
  <c r="AJ139" i="11"/>
  <c r="AK139" i="11"/>
  <c r="R138" i="11"/>
  <c r="S138" i="11"/>
  <c r="T138" i="11"/>
  <c r="U138" i="11"/>
  <c r="V138" i="11"/>
  <c r="W138" i="11"/>
  <c r="X138" i="11"/>
  <c r="Y138" i="11"/>
  <c r="Z138" i="11"/>
  <c r="AA138" i="11"/>
  <c r="AB138" i="11"/>
  <c r="AC138" i="11"/>
  <c r="AD138" i="11"/>
  <c r="AE138" i="11"/>
  <c r="AF138" i="11"/>
  <c r="AG138" i="11"/>
  <c r="AH138" i="11"/>
  <c r="AI138" i="11"/>
  <c r="AJ138" i="11"/>
  <c r="AK138" i="11"/>
  <c r="R137" i="11"/>
  <c r="S137" i="11"/>
  <c r="T137" i="11"/>
  <c r="U137" i="11"/>
  <c r="V137" i="11"/>
  <c r="W137" i="11"/>
  <c r="X137" i="11"/>
  <c r="Y137" i="11"/>
  <c r="Z137" i="11"/>
  <c r="AA137" i="11"/>
  <c r="AB137" i="11"/>
  <c r="AC137" i="11"/>
  <c r="AD137" i="11"/>
  <c r="AE137" i="11"/>
  <c r="AF137" i="11"/>
  <c r="AG137" i="11"/>
  <c r="AH137" i="11"/>
  <c r="AI137" i="11"/>
  <c r="AJ137" i="11"/>
  <c r="AK137" i="11"/>
  <c r="R136" i="11"/>
  <c r="S136" i="11"/>
  <c r="T136" i="11"/>
  <c r="U136" i="11"/>
  <c r="V136" i="11"/>
  <c r="W136" i="11"/>
  <c r="X136" i="11"/>
  <c r="Y136" i="11"/>
  <c r="Z136" i="11"/>
  <c r="AA136" i="11"/>
  <c r="AB136" i="11"/>
  <c r="AC136" i="11"/>
  <c r="AD136" i="11"/>
  <c r="AE136" i="11"/>
  <c r="AF136" i="11"/>
  <c r="AG136" i="11"/>
  <c r="AH136" i="11"/>
  <c r="AI136" i="11"/>
  <c r="AJ136" i="11"/>
  <c r="AK136" i="11"/>
  <c r="AL134" i="11"/>
  <c r="R112" i="11"/>
  <c r="S112" i="11"/>
  <c r="T112" i="11"/>
  <c r="U112" i="11"/>
  <c r="V112" i="11"/>
  <c r="W112" i="11"/>
  <c r="X112" i="11"/>
  <c r="Y112" i="11"/>
  <c r="Z112" i="11"/>
  <c r="AA112" i="11"/>
  <c r="AB112" i="11"/>
  <c r="AC112" i="11"/>
  <c r="AD112" i="11"/>
  <c r="AE112" i="11"/>
  <c r="AF112" i="11"/>
  <c r="AG112" i="11"/>
  <c r="AH112" i="11"/>
  <c r="AI112" i="11"/>
  <c r="AJ112" i="11"/>
  <c r="AK112" i="11"/>
  <c r="R111" i="11"/>
  <c r="S111" i="11"/>
  <c r="T111" i="11"/>
  <c r="U111" i="11"/>
  <c r="V111" i="11"/>
  <c r="W111" i="11"/>
  <c r="X111" i="11"/>
  <c r="Y111" i="11"/>
  <c r="Z111" i="11"/>
  <c r="AA111" i="11"/>
  <c r="AB111" i="11"/>
  <c r="AC111" i="11"/>
  <c r="AD111" i="11"/>
  <c r="AE111" i="11"/>
  <c r="AF111" i="11"/>
  <c r="AG111" i="11"/>
  <c r="AH111" i="11"/>
  <c r="AI111" i="11"/>
  <c r="AJ111" i="11"/>
  <c r="AK111" i="11"/>
  <c r="R110" i="11"/>
  <c r="S110" i="11"/>
  <c r="T110" i="11"/>
  <c r="U110" i="11"/>
  <c r="V110" i="11"/>
  <c r="W110" i="11"/>
  <c r="X110" i="11"/>
  <c r="Y110" i="11"/>
  <c r="Z110" i="11"/>
  <c r="AA110" i="11"/>
  <c r="AB110" i="11"/>
  <c r="AC110" i="11"/>
  <c r="AD110" i="11"/>
  <c r="AE110" i="11"/>
  <c r="AF110" i="11"/>
  <c r="AG110" i="11"/>
  <c r="AH110" i="11"/>
  <c r="AI110" i="11"/>
  <c r="AJ110" i="11"/>
  <c r="AK110" i="11"/>
  <c r="AL108" i="11"/>
  <c r="F108" i="11"/>
  <c r="E35" i="12" s="1"/>
  <c r="H108" i="11"/>
  <c r="G35" i="12" s="1"/>
  <c r="H35" i="12" s="1"/>
  <c r="S84" i="11"/>
  <c r="S108" i="11" s="1"/>
  <c r="S35" i="12" s="1"/>
  <c r="T84" i="11"/>
  <c r="T108" i="11" s="1"/>
  <c r="T35" i="12" s="1"/>
  <c r="U84" i="11"/>
  <c r="U108" i="11" s="1"/>
  <c r="U35" i="12" s="1"/>
  <c r="V84" i="11"/>
  <c r="V108" i="11" s="1"/>
  <c r="V35" i="12" s="1"/>
  <c r="W84" i="11"/>
  <c r="W108" i="11" s="1"/>
  <c r="W35" i="12" s="1"/>
  <c r="X84" i="11"/>
  <c r="X108" i="11" s="1"/>
  <c r="X35" i="12" s="1"/>
  <c r="Y84" i="11"/>
  <c r="Y108" i="11" s="1"/>
  <c r="Y35" i="12" s="1"/>
  <c r="Z84" i="11"/>
  <c r="Z108" i="11" s="1"/>
  <c r="Z35" i="12" s="1"/>
  <c r="AA84" i="11"/>
  <c r="AA108" i="11" s="1"/>
  <c r="AA35" i="12" s="1"/>
  <c r="AB84" i="11"/>
  <c r="AB108" i="11" s="1"/>
  <c r="AB35" i="12" s="1"/>
  <c r="AC84" i="11"/>
  <c r="AC108" i="11" s="1"/>
  <c r="AC35" i="12" s="1"/>
  <c r="AD84" i="11"/>
  <c r="AD108" i="11" s="1"/>
  <c r="AD35" i="12" s="1"/>
  <c r="AE84" i="11"/>
  <c r="AE108" i="11" s="1"/>
  <c r="AE35" i="12" s="1"/>
  <c r="AF84" i="11"/>
  <c r="AF108" i="11" s="1"/>
  <c r="AF35" i="12" s="1"/>
  <c r="AG84" i="11"/>
  <c r="AG108" i="11" s="1"/>
  <c r="AG35" i="12" s="1"/>
  <c r="AH84" i="11"/>
  <c r="AH108" i="11" s="1"/>
  <c r="AH35" i="12" s="1"/>
  <c r="AI84" i="11"/>
  <c r="AI108" i="11" s="1"/>
  <c r="AI35" i="12" s="1"/>
  <c r="AJ84" i="11"/>
  <c r="AJ108" i="11" s="1"/>
  <c r="AJ35" i="12" s="1"/>
  <c r="AK84" i="11"/>
  <c r="AK108" i="11" s="1"/>
  <c r="AK35" i="12" s="1"/>
  <c r="AL82" i="11"/>
  <c r="R70" i="11"/>
  <c r="S70" i="11"/>
  <c r="T70" i="11"/>
  <c r="U70" i="11"/>
  <c r="V70" i="11"/>
  <c r="W70" i="11"/>
  <c r="X70" i="11"/>
  <c r="Y70" i="11"/>
  <c r="Z70" i="11"/>
  <c r="AA70" i="11"/>
  <c r="AB70" i="11"/>
  <c r="AC70" i="11"/>
  <c r="AD70" i="11"/>
  <c r="AE70" i="11"/>
  <c r="AF70" i="11"/>
  <c r="AG70" i="11"/>
  <c r="AH70" i="11"/>
  <c r="AI70" i="11"/>
  <c r="AJ70" i="11"/>
  <c r="AK70" i="11"/>
  <c r="S69" i="11"/>
  <c r="T69" i="11"/>
  <c r="U69" i="11"/>
  <c r="V69" i="11"/>
  <c r="W69" i="11"/>
  <c r="X69" i="11"/>
  <c r="Y69" i="11"/>
  <c r="Z69" i="11"/>
  <c r="AA69" i="11"/>
  <c r="AB69" i="11"/>
  <c r="AC69" i="11"/>
  <c r="AD69" i="11"/>
  <c r="AE69" i="11"/>
  <c r="AF69" i="11"/>
  <c r="AG69" i="11"/>
  <c r="AH69" i="11"/>
  <c r="AI69" i="11"/>
  <c r="AJ69" i="11"/>
  <c r="AK69" i="11"/>
  <c r="R68" i="11"/>
  <c r="S68" i="11"/>
  <c r="T68" i="11"/>
  <c r="U68" i="11"/>
  <c r="V68" i="11"/>
  <c r="W68" i="11"/>
  <c r="X68" i="11"/>
  <c r="Y68" i="11"/>
  <c r="Z68" i="11"/>
  <c r="AA68" i="11"/>
  <c r="AB68" i="11"/>
  <c r="AC68" i="11"/>
  <c r="AD68" i="11"/>
  <c r="AE68" i="11"/>
  <c r="AF68" i="11"/>
  <c r="AG68" i="11"/>
  <c r="AH68" i="11"/>
  <c r="AI68" i="11"/>
  <c r="AJ68" i="11"/>
  <c r="AK68" i="11"/>
  <c r="R67" i="11"/>
  <c r="S67" i="11"/>
  <c r="T67" i="11"/>
  <c r="U67" i="11"/>
  <c r="V67" i="11"/>
  <c r="W67" i="11"/>
  <c r="X67" i="11"/>
  <c r="Y67" i="11"/>
  <c r="Z67" i="11"/>
  <c r="AA67" i="11"/>
  <c r="AB67" i="11"/>
  <c r="AC67" i="11"/>
  <c r="AD67" i="11"/>
  <c r="AE67" i="11"/>
  <c r="AF67" i="11"/>
  <c r="AG67" i="11"/>
  <c r="AH67" i="11"/>
  <c r="AI67" i="11"/>
  <c r="AJ67" i="11"/>
  <c r="AK67" i="11"/>
  <c r="R66" i="11"/>
  <c r="S66" i="11"/>
  <c r="T66" i="11"/>
  <c r="U66" i="11"/>
  <c r="V66" i="11"/>
  <c r="W66" i="11"/>
  <c r="X66" i="11"/>
  <c r="Y66" i="11"/>
  <c r="Z66" i="11"/>
  <c r="AA66" i="11"/>
  <c r="AB66" i="11"/>
  <c r="AC66" i="11"/>
  <c r="AD66" i="11"/>
  <c r="AE66" i="11"/>
  <c r="AF66" i="11"/>
  <c r="AG66" i="11"/>
  <c r="AH66" i="11"/>
  <c r="AI66" i="11"/>
  <c r="AJ66" i="11"/>
  <c r="AK66" i="11"/>
  <c r="R65" i="11"/>
  <c r="S65" i="11"/>
  <c r="T65" i="11"/>
  <c r="U65" i="11"/>
  <c r="V65" i="11"/>
  <c r="W65" i="11"/>
  <c r="X65" i="11"/>
  <c r="Y65" i="11"/>
  <c r="Z65" i="11"/>
  <c r="AA65" i="11"/>
  <c r="AB65" i="11"/>
  <c r="AC65" i="11"/>
  <c r="AD65" i="11"/>
  <c r="AE65" i="11"/>
  <c r="AF65" i="11"/>
  <c r="AG65" i="11"/>
  <c r="AH65" i="11"/>
  <c r="AI65" i="11"/>
  <c r="AJ65" i="11"/>
  <c r="AK65" i="11"/>
  <c r="R64" i="11"/>
  <c r="S64" i="11"/>
  <c r="T64" i="11"/>
  <c r="U64" i="11"/>
  <c r="V64" i="11"/>
  <c r="W64" i="11"/>
  <c r="X64" i="11"/>
  <c r="Y64" i="11"/>
  <c r="Z64" i="11"/>
  <c r="AA64" i="11"/>
  <c r="AB64" i="11"/>
  <c r="AC64" i="11"/>
  <c r="AD64" i="11"/>
  <c r="AE64" i="11"/>
  <c r="AF64" i="11"/>
  <c r="AG64" i="11"/>
  <c r="AH64" i="11"/>
  <c r="AI64" i="11"/>
  <c r="AJ64" i="11"/>
  <c r="AK64" i="11"/>
  <c r="R63" i="11"/>
  <c r="S63" i="11"/>
  <c r="T63" i="11"/>
  <c r="U63" i="11"/>
  <c r="V63" i="11"/>
  <c r="W63" i="11"/>
  <c r="X63" i="11"/>
  <c r="Y63" i="11"/>
  <c r="Z63" i="11"/>
  <c r="AA63" i="11"/>
  <c r="AB63" i="11"/>
  <c r="AC63" i="11"/>
  <c r="AD63" i="11"/>
  <c r="AE63" i="11"/>
  <c r="AF63" i="11"/>
  <c r="AG63" i="11"/>
  <c r="AH63" i="11"/>
  <c r="AI63" i="11"/>
  <c r="AJ63" i="11"/>
  <c r="AK63" i="11"/>
  <c r="R62" i="11"/>
  <c r="S62" i="11"/>
  <c r="T62" i="11"/>
  <c r="U62" i="11"/>
  <c r="V62" i="11"/>
  <c r="W62" i="11"/>
  <c r="X62" i="11"/>
  <c r="Y62" i="11"/>
  <c r="Z62" i="11"/>
  <c r="AA62" i="11"/>
  <c r="AB62" i="11"/>
  <c r="AC62" i="11"/>
  <c r="AD62" i="11"/>
  <c r="AE62" i="11"/>
  <c r="AF62" i="11"/>
  <c r="AG62" i="11"/>
  <c r="AH62" i="11"/>
  <c r="AI62" i="11"/>
  <c r="AJ62" i="11"/>
  <c r="AK62" i="11"/>
  <c r="R61" i="11"/>
  <c r="S61" i="11"/>
  <c r="T61" i="11"/>
  <c r="U61" i="11"/>
  <c r="V61" i="11"/>
  <c r="W61" i="11"/>
  <c r="X61" i="11"/>
  <c r="Y61" i="11"/>
  <c r="Z61" i="11"/>
  <c r="AA61" i="11"/>
  <c r="AB61" i="11"/>
  <c r="AC61" i="11"/>
  <c r="AD61" i="11"/>
  <c r="AE61" i="11"/>
  <c r="AF61" i="11"/>
  <c r="AG61" i="11"/>
  <c r="AH61" i="11"/>
  <c r="AI61" i="11"/>
  <c r="AJ61" i="11"/>
  <c r="AK61" i="11"/>
  <c r="R60" i="11"/>
  <c r="S60" i="11"/>
  <c r="T60" i="11"/>
  <c r="U60" i="11"/>
  <c r="V60" i="11"/>
  <c r="W60" i="11"/>
  <c r="X60" i="11"/>
  <c r="Y60" i="11"/>
  <c r="Z60" i="11"/>
  <c r="AA60" i="11"/>
  <c r="AB60" i="11"/>
  <c r="AC60" i="11"/>
  <c r="AD60" i="11"/>
  <c r="AE60" i="11"/>
  <c r="AF60" i="11"/>
  <c r="AG60" i="11"/>
  <c r="AH60" i="11"/>
  <c r="AI60" i="11"/>
  <c r="AJ60" i="11"/>
  <c r="AK60" i="11"/>
  <c r="R59" i="11"/>
  <c r="S59" i="11"/>
  <c r="T59" i="11"/>
  <c r="U59" i="11"/>
  <c r="V59" i="11"/>
  <c r="W59" i="11"/>
  <c r="X59" i="11"/>
  <c r="Y59" i="11"/>
  <c r="Z59" i="11"/>
  <c r="AA59" i="11"/>
  <c r="AB59" i="11"/>
  <c r="AC59" i="11"/>
  <c r="AD59" i="11"/>
  <c r="AE59" i="11"/>
  <c r="AF59" i="11"/>
  <c r="AG59" i="11"/>
  <c r="AH59" i="11"/>
  <c r="AI59" i="11"/>
  <c r="AJ59" i="11"/>
  <c r="AK59" i="11"/>
  <c r="R58" i="11"/>
  <c r="S58" i="11"/>
  <c r="T58" i="11"/>
  <c r="U58" i="11"/>
  <c r="V58" i="11"/>
  <c r="W58" i="11"/>
  <c r="X58" i="11"/>
  <c r="Y58" i="11"/>
  <c r="Z58" i="11"/>
  <c r="AA58" i="11"/>
  <c r="AB58" i="11"/>
  <c r="AC58" i="11"/>
  <c r="AD58" i="11"/>
  <c r="AE58" i="11"/>
  <c r="AF58" i="11"/>
  <c r="AG58" i="11"/>
  <c r="AH58" i="11"/>
  <c r="AI58" i="11"/>
  <c r="AJ58" i="11"/>
  <c r="AK58" i="11"/>
  <c r="AL56" i="11"/>
  <c r="R36" i="11"/>
  <c r="S36" i="11"/>
  <c r="T36" i="11"/>
  <c r="U36" i="11"/>
  <c r="V36" i="11"/>
  <c r="W36" i="11"/>
  <c r="X36" i="11"/>
  <c r="Y36" i="11"/>
  <c r="Z36" i="11"/>
  <c r="AA36" i="11"/>
  <c r="AB36" i="11"/>
  <c r="AC36" i="11"/>
  <c r="AD36" i="11"/>
  <c r="AE36" i="11"/>
  <c r="AF36" i="11"/>
  <c r="AG36" i="11"/>
  <c r="AH36" i="11"/>
  <c r="AI36" i="11"/>
  <c r="AJ36" i="11"/>
  <c r="AK36" i="11"/>
  <c r="R35" i="11"/>
  <c r="S35" i="11"/>
  <c r="T35" i="11"/>
  <c r="U35" i="11"/>
  <c r="V35" i="11"/>
  <c r="W35" i="11"/>
  <c r="X35" i="11"/>
  <c r="Y35" i="11"/>
  <c r="Z35" i="11"/>
  <c r="AA35" i="11"/>
  <c r="AB35" i="11"/>
  <c r="AC35" i="11"/>
  <c r="AD35" i="11"/>
  <c r="AE35" i="11"/>
  <c r="AF35" i="11"/>
  <c r="AG35" i="11"/>
  <c r="AH35" i="11"/>
  <c r="AI35" i="11"/>
  <c r="AJ35" i="11"/>
  <c r="AK35" i="11"/>
  <c r="S34" i="11"/>
  <c r="T34" i="11"/>
  <c r="U34" i="11"/>
  <c r="V34" i="11"/>
  <c r="W34" i="11"/>
  <c r="X34" i="11"/>
  <c r="Y34" i="11"/>
  <c r="Z34" i="11"/>
  <c r="AA34" i="11"/>
  <c r="AB34" i="11"/>
  <c r="AC34" i="11"/>
  <c r="AD34" i="11"/>
  <c r="AE34" i="11"/>
  <c r="AF34" i="11"/>
  <c r="AG34" i="11"/>
  <c r="AH34" i="11"/>
  <c r="AI34" i="11"/>
  <c r="AJ34" i="11"/>
  <c r="AK34" i="11"/>
  <c r="S33" i="11"/>
  <c r="T33" i="11"/>
  <c r="U33" i="11"/>
  <c r="V33" i="11"/>
  <c r="W33" i="11"/>
  <c r="X33" i="11"/>
  <c r="Y33" i="11"/>
  <c r="Z33" i="11"/>
  <c r="AA33" i="11"/>
  <c r="AB33" i="11"/>
  <c r="AC33" i="11"/>
  <c r="AD33" i="11"/>
  <c r="AE33" i="11"/>
  <c r="AF33" i="11"/>
  <c r="AG33" i="11"/>
  <c r="AH33" i="11"/>
  <c r="AI33" i="11"/>
  <c r="AJ33" i="11"/>
  <c r="AK33" i="11"/>
  <c r="F56" i="11"/>
  <c r="H56" i="11"/>
  <c r="G33" i="12" s="1"/>
  <c r="H33" i="12" s="1"/>
  <c r="R32" i="11"/>
  <c r="S32" i="11"/>
  <c r="T32" i="11"/>
  <c r="U32" i="11"/>
  <c r="V32" i="11"/>
  <c r="W32" i="11"/>
  <c r="X32" i="11"/>
  <c r="Y32" i="11"/>
  <c r="Z32" i="11"/>
  <c r="AA32" i="11"/>
  <c r="AB32" i="11"/>
  <c r="AC32" i="11"/>
  <c r="AD32" i="11"/>
  <c r="AE32" i="11"/>
  <c r="AF32" i="11"/>
  <c r="AG32" i="11"/>
  <c r="AH32" i="11"/>
  <c r="AI32" i="11"/>
  <c r="AJ32" i="11"/>
  <c r="AK32" i="11"/>
  <c r="AL30" i="11"/>
  <c r="R10" i="11"/>
  <c r="S10" i="11"/>
  <c r="T10" i="11"/>
  <c r="U10" i="11"/>
  <c r="V10" i="11"/>
  <c r="W10" i="11"/>
  <c r="X10" i="11"/>
  <c r="Y10" i="11"/>
  <c r="Z10" i="11"/>
  <c r="AA10" i="11"/>
  <c r="AB10" i="11"/>
  <c r="AC10" i="11"/>
  <c r="AD10" i="11"/>
  <c r="AE10" i="11"/>
  <c r="AF10" i="11"/>
  <c r="AG10" i="11"/>
  <c r="AH10" i="11"/>
  <c r="AI10" i="11"/>
  <c r="AJ10" i="11"/>
  <c r="AK10" i="11"/>
  <c r="R9" i="11"/>
  <c r="S9" i="11"/>
  <c r="T9" i="11"/>
  <c r="U9" i="11"/>
  <c r="V9" i="11"/>
  <c r="W9" i="11"/>
  <c r="X9" i="11"/>
  <c r="Y9" i="11"/>
  <c r="Z9" i="11"/>
  <c r="AA9" i="11"/>
  <c r="AB9" i="11"/>
  <c r="AC9" i="11"/>
  <c r="AD9" i="11"/>
  <c r="AE9" i="11"/>
  <c r="AF9" i="11"/>
  <c r="AG9" i="11"/>
  <c r="AH9" i="11"/>
  <c r="AI9" i="11"/>
  <c r="AJ9" i="11"/>
  <c r="AK9" i="11"/>
  <c r="R8" i="11"/>
  <c r="S8" i="11"/>
  <c r="T8" i="11"/>
  <c r="U8" i="11"/>
  <c r="V8" i="11"/>
  <c r="W8" i="11"/>
  <c r="X8" i="11"/>
  <c r="Y8" i="11"/>
  <c r="Z8" i="11"/>
  <c r="AA8" i="11"/>
  <c r="AB8" i="11"/>
  <c r="AC8" i="11"/>
  <c r="AD8" i="11"/>
  <c r="AE8" i="11"/>
  <c r="AF8" i="11"/>
  <c r="AG8" i="11"/>
  <c r="AH8" i="11"/>
  <c r="AI8" i="11"/>
  <c r="AJ8" i="11"/>
  <c r="AK8" i="11"/>
  <c r="R7" i="11"/>
  <c r="S7" i="11"/>
  <c r="T7" i="11"/>
  <c r="U7" i="11"/>
  <c r="V7" i="11"/>
  <c r="W7" i="11"/>
  <c r="X7" i="11"/>
  <c r="Y7" i="11"/>
  <c r="Z7" i="11"/>
  <c r="AA7" i="11"/>
  <c r="AB7" i="11"/>
  <c r="AC7" i="11"/>
  <c r="AD7" i="11"/>
  <c r="AE7" i="11"/>
  <c r="AF7" i="11"/>
  <c r="AG7" i="11"/>
  <c r="AH7" i="11"/>
  <c r="AI7" i="11"/>
  <c r="AJ7" i="11"/>
  <c r="AK7" i="11"/>
  <c r="H30" i="11"/>
  <c r="G32" i="12" s="1"/>
  <c r="H32" i="12" s="1"/>
  <c r="R6" i="11"/>
  <c r="S6" i="11"/>
  <c r="T6" i="11"/>
  <c r="U6" i="11"/>
  <c r="V6" i="11"/>
  <c r="W6" i="11"/>
  <c r="X6" i="11"/>
  <c r="Y6" i="11"/>
  <c r="Z6" i="11"/>
  <c r="AA6" i="11"/>
  <c r="AB6" i="11"/>
  <c r="AC6" i="11"/>
  <c r="AD6" i="11"/>
  <c r="AE6" i="11"/>
  <c r="AF6" i="11"/>
  <c r="AG6" i="11"/>
  <c r="AH6" i="11"/>
  <c r="AI6" i="11"/>
  <c r="AJ6" i="11"/>
  <c r="AK6" i="11"/>
  <c r="R264" i="11" l="1"/>
  <c r="R41" i="12" s="1"/>
  <c r="X264" i="11"/>
  <c r="X41" i="12" s="1"/>
  <c r="R186" i="11"/>
  <c r="R38" i="12" s="1"/>
  <c r="Y186" i="11"/>
  <c r="Y38" i="12" s="1"/>
  <c r="X186" i="11"/>
  <c r="X38" i="12" s="1"/>
  <c r="S186" i="11"/>
  <c r="S38" i="12" s="1"/>
  <c r="R160" i="11"/>
  <c r="R37" i="12" s="1"/>
  <c r="R134" i="11"/>
  <c r="R36" i="12" s="1"/>
  <c r="Y134" i="11"/>
  <c r="Y36" i="12" s="1"/>
  <c r="U134" i="11"/>
  <c r="U36" i="12" s="1"/>
  <c r="X134" i="11"/>
  <c r="X36" i="12" s="1"/>
  <c r="S134" i="11"/>
  <c r="S36" i="12" s="1"/>
  <c r="R30" i="11"/>
  <c r="R32" i="12" s="1"/>
  <c r="Y30" i="11"/>
  <c r="Y32" i="12" s="1"/>
  <c r="X30" i="11"/>
  <c r="X32" i="12" s="1"/>
  <c r="S30" i="11"/>
  <c r="S32" i="12" s="1"/>
  <c r="AJ290" i="11"/>
  <c r="AJ42" i="12" s="1"/>
  <c r="AF290" i="11"/>
  <c r="AF42" i="12" s="1"/>
  <c r="AB290" i="11"/>
  <c r="AB42" i="12" s="1"/>
  <c r="T290" i="11"/>
  <c r="T42" i="12" s="1"/>
  <c r="AI290" i="11"/>
  <c r="AI42" i="12" s="1"/>
  <c r="AE290" i="11"/>
  <c r="AE42" i="12" s="1"/>
  <c r="AA290" i="11"/>
  <c r="AA42" i="12" s="1"/>
  <c r="W290" i="11"/>
  <c r="W42" i="12" s="1"/>
  <c r="AK290" i="11"/>
  <c r="AK42" i="12" s="1"/>
  <c r="AG290" i="11"/>
  <c r="AG42" i="12" s="1"/>
  <c r="AC290" i="11"/>
  <c r="AC42" i="12" s="1"/>
  <c r="U290" i="11"/>
  <c r="U42" i="12" s="1"/>
  <c r="AI186" i="11"/>
  <c r="AI38" i="12" s="1"/>
  <c r="AF264" i="11"/>
  <c r="AF41" i="12" s="1"/>
  <c r="F160" i="11"/>
  <c r="F264" i="11"/>
  <c r="E41" i="12" s="1"/>
  <c r="F238" i="11"/>
  <c r="F290" i="11"/>
  <c r="AI30" i="11"/>
  <c r="AI32" i="12" s="1"/>
  <c r="AJ30" i="11"/>
  <c r="AJ32" i="12" s="1"/>
  <c r="AD212" i="11"/>
  <c r="AD39" i="12" s="1"/>
  <c r="H82" i="11"/>
  <c r="G34" i="12" s="1"/>
  <c r="H34" i="12" s="1"/>
  <c r="S82" i="11"/>
  <c r="S34" i="12" s="1"/>
  <c r="AJ160" i="11"/>
  <c r="AJ37" i="12" s="1"/>
  <c r="AF160" i="11"/>
  <c r="AF37" i="12" s="1"/>
  <c r="AB160" i="11"/>
  <c r="AB37" i="12" s="1"/>
  <c r="X160" i="11"/>
  <c r="X37" i="12" s="1"/>
  <c r="T160" i="11"/>
  <c r="T37" i="12" s="1"/>
  <c r="AH264" i="11"/>
  <c r="AH41" i="12" s="1"/>
  <c r="AD264" i="11"/>
  <c r="AD41" i="12" s="1"/>
  <c r="Z264" i="11"/>
  <c r="Z41" i="12" s="1"/>
  <c r="V264" i="11"/>
  <c r="V41" i="12" s="1"/>
  <c r="AK30" i="11"/>
  <c r="AK32" i="12" s="1"/>
  <c r="AG30" i="11"/>
  <c r="AG32" i="12" s="1"/>
  <c r="AC30" i="11"/>
  <c r="AC32" i="12" s="1"/>
  <c r="U30" i="11"/>
  <c r="U32" i="12" s="1"/>
  <c r="AJ134" i="11"/>
  <c r="AJ36" i="12" s="1"/>
  <c r="AF134" i="11"/>
  <c r="AF36" i="12" s="1"/>
  <c r="R33" i="11"/>
  <c r="AK186" i="11"/>
  <c r="AK38" i="12" s="1"/>
  <c r="AG186" i="11"/>
  <c r="AG38" i="12" s="1"/>
  <c r="AC186" i="11"/>
  <c r="AC38" i="12" s="1"/>
  <c r="AI160" i="11"/>
  <c r="AI37" i="12" s="1"/>
  <c r="AE160" i="11"/>
  <c r="AE37" i="12" s="1"/>
  <c r="AA160" i="11"/>
  <c r="AA37" i="12" s="1"/>
  <c r="W160" i="11"/>
  <c r="W37" i="12" s="1"/>
  <c r="S160" i="11"/>
  <c r="S37" i="12" s="1"/>
  <c r="AJ212" i="11"/>
  <c r="AJ39" i="12" s="1"/>
  <c r="AF212" i="11"/>
  <c r="AF39" i="12" s="1"/>
  <c r="AB212" i="11"/>
  <c r="AB39" i="12" s="1"/>
  <c r="T212" i="11"/>
  <c r="T39" i="12" s="1"/>
  <c r="AH82" i="11"/>
  <c r="AH34" i="12" s="1"/>
  <c r="AD82" i="11"/>
  <c r="AD34" i="12" s="1"/>
  <c r="Z82" i="11"/>
  <c r="Z34" i="12" s="1"/>
  <c r="V82" i="11"/>
  <c r="V34" i="12" s="1"/>
  <c r="T134" i="11"/>
  <c r="T36" i="12" s="1"/>
  <c r="AE186" i="11"/>
  <c r="AE38" i="12" s="1"/>
  <c r="AA186" i="11"/>
  <c r="AA38" i="12" s="1"/>
  <c r="AH212" i="11"/>
  <c r="AH39" i="12" s="1"/>
  <c r="Z212" i="11"/>
  <c r="Z39" i="12" s="1"/>
  <c r="V212" i="11"/>
  <c r="V39" i="12" s="1"/>
  <c r="AB134" i="11"/>
  <c r="AB36" i="12" s="1"/>
  <c r="AI212" i="11"/>
  <c r="AI39" i="12" s="1"/>
  <c r="AE212" i="11"/>
  <c r="AE39" i="12" s="1"/>
  <c r="AA212" i="11"/>
  <c r="AA39" i="12" s="1"/>
  <c r="W212" i="11"/>
  <c r="W39" i="12" s="1"/>
  <c r="AC212" i="11"/>
  <c r="AC39" i="12" s="1"/>
  <c r="AG264" i="11"/>
  <c r="AG41" i="12" s="1"/>
  <c r="Y264" i="11"/>
  <c r="Y41" i="12" s="1"/>
  <c r="AH160" i="11"/>
  <c r="AH37" i="12" s="1"/>
  <c r="AD160" i="11"/>
  <c r="AD37" i="12" s="1"/>
  <c r="Z160" i="11"/>
  <c r="Z37" i="12" s="1"/>
  <c r="V160" i="11"/>
  <c r="V37" i="12" s="1"/>
  <c r="AK56" i="11"/>
  <c r="AK33" i="12" s="1"/>
  <c r="U56" i="11"/>
  <c r="U33" i="12" s="1"/>
  <c r="T186" i="11"/>
  <c r="T38" i="12" s="1"/>
  <c r="AH30" i="11"/>
  <c r="AH32" i="12" s="1"/>
  <c r="AD30" i="11"/>
  <c r="AD32" i="12" s="1"/>
  <c r="Z30" i="11"/>
  <c r="Z32" i="12" s="1"/>
  <c r="V30" i="11"/>
  <c r="V32" i="12" s="1"/>
  <c r="F30" i="11"/>
  <c r="E32" i="12" s="1"/>
  <c r="AG56" i="11"/>
  <c r="AG33" i="12" s="1"/>
  <c r="AC56" i="11"/>
  <c r="AC33" i="12" s="1"/>
  <c r="Y56" i="11"/>
  <c r="Y33" i="12" s="1"/>
  <c r="AI82" i="11"/>
  <c r="AI34" i="12" s="1"/>
  <c r="AE82" i="11"/>
  <c r="AE34" i="12" s="1"/>
  <c r="AA82" i="11"/>
  <c r="AA34" i="12" s="1"/>
  <c r="W82" i="11"/>
  <c r="W34" i="12" s="1"/>
  <c r="R69" i="11"/>
  <c r="R82" i="11" s="1"/>
  <c r="R34" i="12" s="1"/>
  <c r="AK82" i="11"/>
  <c r="AK34" i="12" s="1"/>
  <c r="Y82" i="11"/>
  <c r="Y34" i="12" s="1"/>
  <c r="AH134" i="11"/>
  <c r="AH36" i="12" s="1"/>
  <c r="AD134" i="11"/>
  <c r="AD36" i="12" s="1"/>
  <c r="Z134" i="11"/>
  <c r="Z36" i="12" s="1"/>
  <c r="V134" i="11"/>
  <c r="V36" i="12" s="1"/>
  <c r="AK160" i="11"/>
  <c r="AK37" i="12" s="1"/>
  <c r="AG160" i="11"/>
  <c r="AG37" i="12" s="1"/>
  <c r="AC160" i="11"/>
  <c r="AC37" i="12" s="1"/>
  <c r="Y160" i="11"/>
  <c r="Y37" i="12" s="1"/>
  <c r="U160" i="11"/>
  <c r="U37" i="12" s="1"/>
  <c r="AH186" i="11"/>
  <c r="AH38" i="12" s="1"/>
  <c r="AD186" i="11"/>
  <c r="AD38" i="12" s="1"/>
  <c r="Z186" i="11"/>
  <c r="Z38" i="12" s="1"/>
  <c r="V186" i="11"/>
  <c r="V38" i="12" s="1"/>
  <c r="U186" i="11"/>
  <c r="U38" i="12" s="1"/>
  <c r="AK212" i="11"/>
  <c r="AK39" i="12" s="1"/>
  <c r="AG212" i="11"/>
  <c r="AG39" i="12" s="1"/>
  <c r="U212" i="11"/>
  <c r="U39" i="12" s="1"/>
  <c r="AI264" i="11"/>
  <c r="AI41" i="12" s="1"/>
  <c r="AE264" i="11"/>
  <c r="AE41" i="12" s="1"/>
  <c r="AA264" i="11"/>
  <c r="AA41" i="12" s="1"/>
  <c r="W264" i="11"/>
  <c r="W41" i="12" s="1"/>
  <c r="S264" i="11"/>
  <c r="S41" i="12" s="1"/>
  <c r="AK264" i="11"/>
  <c r="AK41" i="12" s="1"/>
  <c r="AC264" i="11"/>
  <c r="AC41" i="12" s="1"/>
  <c r="U264" i="11"/>
  <c r="U41" i="12" s="1"/>
  <c r="AI56" i="11"/>
  <c r="AI33" i="12" s="1"/>
  <c r="AA56" i="11"/>
  <c r="AA33" i="12" s="1"/>
  <c r="W56" i="11"/>
  <c r="W33" i="12" s="1"/>
  <c r="S56" i="11"/>
  <c r="S33" i="12" s="1"/>
  <c r="AE56" i="11"/>
  <c r="AE33" i="12" s="1"/>
  <c r="AG82" i="11"/>
  <c r="AG34" i="12" s="1"/>
  <c r="AC82" i="11"/>
  <c r="AC34" i="12" s="1"/>
  <c r="U82" i="11"/>
  <c r="U34" i="12" s="1"/>
  <c r="X82" i="11"/>
  <c r="X34" i="12" s="1"/>
  <c r="AJ186" i="11"/>
  <c r="AJ38" i="12" s="1"/>
  <c r="AF186" i="11"/>
  <c r="AF38" i="12" s="1"/>
  <c r="AB186" i="11"/>
  <c r="AB38" i="12" s="1"/>
  <c r="AE30" i="11"/>
  <c r="AE32" i="12" s="1"/>
  <c r="AA30" i="11"/>
  <c r="AA32" i="12" s="1"/>
  <c r="W30" i="11"/>
  <c r="W32" i="12" s="1"/>
  <c r="AH56" i="11"/>
  <c r="AH33" i="12" s="1"/>
  <c r="AD56" i="11"/>
  <c r="AD33" i="12" s="1"/>
  <c r="Z56" i="11"/>
  <c r="Z33" i="12" s="1"/>
  <c r="V56" i="11"/>
  <c r="V33" i="12" s="1"/>
  <c r="AI134" i="11"/>
  <c r="AI36" i="12" s="1"/>
  <c r="AE134" i="11"/>
  <c r="AE36" i="12" s="1"/>
  <c r="AA134" i="11"/>
  <c r="AA36" i="12" s="1"/>
  <c r="W134" i="11"/>
  <c r="W36" i="12" s="1"/>
  <c r="F134" i="11"/>
  <c r="E36" i="12" s="1"/>
  <c r="J134" i="11"/>
  <c r="I36" i="12" s="1"/>
  <c r="J36" i="12" s="1"/>
  <c r="W186" i="11"/>
  <c r="W38" i="12" s="1"/>
  <c r="AJ264" i="11"/>
  <c r="AJ41" i="12" s="1"/>
  <c r="AB264" i="11"/>
  <c r="AB41" i="12" s="1"/>
  <c r="T264" i="11"/>
  <c r="T41" i="12" s="1"/>
  <c r="E33" i="12"/>
  <c r="J56" i="11"/>
  <c r="I33" i="12" s="1"/>
  <c r="J33" i="12" s="1"/>
  <c r="J82" i="11"/>
  <c r="I34" i="12" s="1"/>
  <c r="J34" i="12" s="1"/>
  <c r="F82" i="11"/>
  <c r="F35" i="12"/>
  <c r="E37" i="12"/>
  <c r="F37" i="12" s="1"/>
  <c r="AF30" i="11"/>
  <c r="AF32" i="12" s="1"/>
  <c r="AB30" i="11"/>
  <c r="AB32" i="12" s="1"/>
  <c r="T30" i="11"/>
  <c r="T32" i="12" s="1"/>
  <c r="AJ56" i="11"/>
  <c r="AJ33" i="12" s="1"/>
  <c r="AF56" i="11"/>
  <c r="AF33" i="12" s="1"/>
  <c r="AB56" i="11"/>
  <c r="AB33" i="12" s="1"/>
  <c r="X56" i="11"/>
  <c r="X33" i="12" s="1"/>
  <c r="T56" i="11"/>
  <c r="T33" i="12" s="1"/>
  <c r="R84" i="11"/>
  <c r="R108" i="11" s="1"/>
  <c r="R35" i="12" s="1"/>
  <c r="J108" i="11"/>
  <c r="J30" i="11"/>
  <c r="I32" i="12" s="1"/>
  <c r="J32" i="12" s="1"/>
  <c r="AJ82" i="11"/>
  <c r="AJ34" i="12" s="1"/>
  <c r="AF82" i="11"/>
  <c r="AF34" i="12" s="1"/>
  <c r="AB82" i="11"/>
  <c r="AB34" i="12" s="1"/>
  <c r="T82" i="11"/>
  <c r="T34" i="12" s="1"/>
  <c r="AK134" i="11"/>
  <c r="AK36" i="12" s="1"/>
  <c r="AG134" i="11"/>
  <c r="AG36" i="12" s="1"/>
  <c r="AC134" i="11"/>
  <c r="AC36" i="12" s="1"/>
  <c r="E38" i="12"/>
  <c r="F38" i="12" s="1"/>
  <c r="J186" i="11"/>
  <c r="I38" i="12" s="1"/>
  <c r="J38" i="12" s="1"/>
  <c r="J160" i="11"/>
  <c r="I37" i="12" s="1"/>
  <c r="J37" i="12" s="1"/>
  <c r="F212" i="11"/>
  <c r="J264" i="11"/>
  <c r="I41" i="12" s="1"/>
  <c r="J41" i="12" s="1"/>
  <c r="H38" i="12"/>
  <c r="H264" i="11"/>
  <c r="G41" i="12" s="1"/>
  <c r="H41" i="12" s="1"/>
  <c r="R56" i="11" l="1"/>
  <c r="R33" i="12" s="1"/>
  <c r="R56" i="12" s="1"/>
  <c r="R5" i="12" s="1"/>
  <c r="R30" i="12" s="1"/>
  <c r="I12" i="13" s="1"/>
  <c r="L290" i="11"/>
  <c r="E42" i="12"/>
  <c r="E40" i="12"/>
  <c r="L238" i="11"/>
  <c r="S56" i="12"/>
  <c r="S5" i="12" s="1"/>
  <c r="S30" i="12" s="1"/>
  <c r="Y56" i="12"/>
  <c r="Y5" i="12" s="1"/>
  <c r="Y30" i="12" s="1"/>
  <c r="W56" i="12"/>
  <c r="W5" i="12" s="1"/>
  <c r="W30" i="12" s="1"/>
  <c r="R34" i="11"/>
  <c r="U56" i="12"/>
  <c r="U5" i="12" s="1"/>
  <c r="U30" i="12" s="1"/>
  <c r="AI56" i="12"/>
  <c r="AI5" i="12" s="1"/>
  <c r="AI30" i="12" s="1"/>
  <c r="AE56" i="12"/>
  <c r="AE5" i="12" s="1"/>
  <c r="AE30" i="12" s="1"/>
  <c r="X56" i="12"/>
  <c r="X5" i="12" s="1"/>
  <c r="X30" i="12" s="1"/>
  <c r="I27" i="13" s="1"/>
  <c r="AK56" i="12"/>
  <c r="AK5" i="12" s="1"/>
  <c r="AK30" i="12" s="1"/>
  <c r="AA56" i="12"/>
  <c r="AA5" i="12" s="1"/>
  <c r="AA30" i="12" s="1"/>
  <c r="V56" i="12"/>
  <c r="V5" i="12" s="1"/>
  <c r="V30" i="12" s="1"/>
  <c r="K38" i="12"/>
  <c r="Z56" i="12"/>
  <c r="Z5" i="12" s="1"/>
  <c r="Z30" i="12" s="1"/>
  <c r="L186" i="11"/>
  <c r="AD56" i="12"/>
  <c r="AD5" i="12" s="1"/>
  <c r="AD30" i="12" s="1"/>
  <c r="AC56" i="12"/>
  <c r="AC5" i="12" s="1"/>
  <c r="AC30" i="12" s="1"/>
  <c r="L38" i="12"/>
  <c r="AG56" i="12"/>
  <c r="AG5" i="12" s="1"/>
  <c r="AG30" i="12" s="1"/>
  <c r="AJ56" i="12"/>
  <c r="AJ5" i="12" s="1"/>
  <c r="AJ30" i="12" s="1"/>
  <c r="AH56" i="12"/>
  <c r="AH5" i="12" s="1"/>
  <c r="AH30" i="12" s="1"/>
  <c r="H160" i="11"/>
  <c r="K33" i="12"/>
  <c r="F33" i="12"/>
  <c r="L33" i="12" s="1"/>
  <c r="H134" i="11"/>
  <c r="E39" i="12"/>
  <c r="L212" i="11"/>
  <c r="F41" i="12"/>
  <c r="L41" i="12" s="1"/>
  <c r="K41" i="12"/>
  <c r="T56" i="12"/>
  <c r="T5" i="12" s="1"/>
  <c r="T30" i="12" s="1"/>
  <c r="I7" i="13" s="1"/>
  <c r="E34" i="12"/>
  <c r="L82" i="11"/>
  <c r="L30" i="11"/>
  <c r="AF56" i="12"/>
  <c r="AF5" i="12" s="1"/>
  <c r="AF30" i="12" s="1"/>
  <c r="L264" i="11"/>
  <c r="I35" i="12"/>
  <c r="L108" i="11"/>
  <c r="AB56" i="12"/>
  <c r="AB5" i="12" s="1"/>
  <c r="AB30" i="12" s="1"/>
  <c r="I31" i="13" s="1"/>
  <c r="F36" i="12"/>
  <c r="L56" i="11"/>
  <c r="K32" i="12"/>
  <c r="F32" i="12"/>
  <c r="F40" i="12" l="1"/>
  <c r="L40" i="12" s="1"/>
  <c r="K40" i="12"/>
  <c r="F42" i="12"/>
  <c r="L42" i="12" s="1"/>
  <c r="K42" i="12"/>
  <c r="K34" i="12"/>
  <c r="F34" i="12"/>
  <c r="L34" i="12" s="1"/>
  <c r="G36" i="12"/>
  <c r="L134" i="11"/>
  <c r="F39" i="12"/>
  <c r="L39" i="12" s="1"/>
  <c r="K39" i="12"/>
  <c r="G37" i="12"/>
  <c r="L160" i="11"/>
  <c r="L32" i="12"/>
  <c r="J35" i="12"/>
  <c r="K35" i="12"/>
  <c r="L35" i="12" l="1"/>
  <c r="J56" i="12"/>
  <c r="I5" i="12" s="1"/>
  <c r="J5" i="12" s="1"/>
  <c r="J30" i="12" s="1"/>
  <c r="F56" i="12"/>
  <c r="E5" i="12" s="1"/>
  <c r="H37" i="12"/>
  <c r="L37" i="12" s="1"/>
  <c r="K37" i="12"/>
  <c r="H36" i="12"/>
  <c r="K36" i="12"/>
  <c r="L36" i="12" l="1"/>
  <c r="H56" i="12"/>
  <c r="G5" i="12" s="1"/>
  <c r="H5" i="12" s="1"/>
  <c r="H30" i="12" s="1"/>
  <c r="F5" i="12"/>
  <c r="L56" i="12" l="1"/>
  <c r="I9" i="13"/>
  <c r="K5" i="12"/>
  <c r="F30" i="12"/>
  <c r="L5" i="12"/>
  <c r="I11" i="13" l="1"/>
  <c r="I16" i="13"/>
  <c r="I10" i="13"/>
  <c r="I15" i="13"/>
  <c r="I17" i="13" s="1"/>
  <c r="L30" i="12"/>
  <c r="I13" i="13" l="1"/>
  <c r="I14" i="13"/>
  <c r="I6" i="13"/>
  <c r="I5" i="13"/>
  <c r="I8" i="13" l="1"/>
  <c r="I18" i="13" s="1"/>
  <c r="I21" i="13"/>
  <c r="I20" i="13"/>
  <c r="I22" i="13"/>
  <c r="I19" i="13"/>
  <c r="I23" i="13" l="1"/>
  <c r="I25" i="13" s="1"/>
  <c r="I26" i="13" s="1"/>
  <c r="I28" i="13" s="1"/>
  <c r="I29" i="13" s="1"/>
  <c r="I30" i="13" s="1"/>
  <c r="I24" i="13"/>
  <c r="I32" i="13" l="1"/>
</calcChain>
</file>

<file path=xl/sharedStrings.xml><?xml version="1.0" encoding="utf-8"?>
<sst xmlns="http://schemas.openxmlformats.org/spreadsheetml/2006/main" count="531" uniqueCount="251">
  <si>
    <t>공사명 : 경기도 종합사격장 소총사격장 신축공사</t>
  </si>
  <si>
    <t>단위</t>
  </si>
  <si>
    <t/>
  </si>
  <si>
    <t>M</t>
  </si>
  <si>
    <t>M3</t>
  </si>
  <si>
    <t>본</t>
  </si>
  <si>
    <t>L</t>
  </si>
  <si>
    <t>M2</t>
  </si>
  <si>
    <t>레미콘</t>
  </si>
  <si>
    <t>25-18-80</t>
  </si>
  <si>
    <t>25-24-120</t>
  </si>
  <si>
    <t>25-27-120</t>
  </si>
  <si>
    <t>모래</t>
  </si>
  <si>
    <t>자연사(도착도)</t>
  </si>
  <si>
    <t>방부목</t>
  </si>
  <si>
    <t>천연데크재/말라스, 19×90×1800 이상</t>
  </si>
  <si>
    <t>스틸그레이팅(PLANT 상판용)</t>
  </si>
  <si>
    <t>I-BAR 44x5x3 995x1000㎜</t>
  </si>
  <si>
    <t>시멘트</t>
  </si>
  <si>
    <t>포</t>
  </si>
  <si>
    <t>오일스테인</t>
  </si>
  <si>
    <t>와이어메쉬</t>
  </si>
  <si>
    <t>#6 -150*150</t>
  </si>
  <si>
    <t>EA</t>
  </si>
  <si>
    <t>잡석</t>
  </si>
  <si>
    <t>이형철근</t>
  </si>
  <si>
    <t>HD-10  SD35.40</t>
  </si>
  <si>
    <t>TON</t>
  </si>
  <si>
    <t>HD-13  SD35.40</t>
  </si>
  <si>
    <t>HD-16  SD35.40</t>
  </si>
  <si>
    <t>측구수로관</t>
  </si>
  <si>
    <t>300×300×120T(앵글부착)</t>
  </si>
  <si>
    <t>수  량</t>
  </si>
  <si>
    <t>단  가</t>
  </si>
  <si>
    <t>금   액</t>
  </si>
  <si>
    <t>손료요율</t>
  </si>
  <si>
    <t>손료구분</t>
  </si>
  <si>
    <t>적용구분</t>
  </si>
  <si>
    <t>합계구분</t>
  </si>
  <si>
    <t>기계경비</t>
  </si>
  <si>
    <t>01</t>
  </si>
  <si>
    <t>식</t>
  </si>
  <si>
    <t>합  계</t>
  </si>
  <si>
    <t>비    고</t>
  </si>
  <si>
    <t>E</t>
  </si>
  <si>
    <t>A</t>
  </si>
  <si>
    <t>H</t>
  </si>
  <si>
    <t>F</t>
  </si>
  <si>
    <t>되메우고다지기</t>
  </si>
  <si>
    <t>백호(0.7㎥)90%+인력10%+램머80KG</t>
  </si>
  <si>
    <t>단산 10호</t>
  </si>
  <si>
    <t>잔토처리(백호우0.7M3)</t>
  </si>
  <si>
    <t>토사,5KM,담프15톤</t>
  </si>
  <si>
    <t>콘크리트 펌프차 타설</t>
  </si>
  <si>
    <t>기초층 무근, 슬럼프 8~12cm, 타설량 13.77m3/회, 재설치0</t>
  </si>
  <si>
    <t>회</t>
  </si>
  <si>
    <t>기초층 무근, 슬럼프 8~12cm, 타설량 8.64m3/회, 재설치0</t>
  </si>
  <si>
    <t>단산 19호</t>
  </si>
  <si>
    <t>기초층 철근, 슬럼프 8~12cm, 타설량 56.38m3/회, 재설치0</t>
  </si>
  <si>
    <t>단산 20호</t>
  </si>
  <si>
    <t>지상1층 철근, 슬럼프 8~12cm, 타설량 76.89m3/회, 재설치0</t>
  </si>
  <si>
    <t>재  료  비</t>
  </si>
  <si>
    <t>노  무  비</t>
  </si>
  <si>
    <t>경      비</t>
  </si>
  <si>
    <t>합      계</t>
  </si>
  <si>
    <t>RC조</t>
  </si>
  <si>
    <t>3.5m 이하, 3개월</t>
  </si>
  <si>
    <t>귀규준틀</t>
  </si>
  <si>
    <t>개소</t>
  </si>
  <si>
    <t>일반</t>
  </si>
  <si>
    <t>보통토사, 백호90%+인력10%</t>
  </si>
  <si>
    <t>소운반.고르기및 다짐포함</t>
  </si>
  <si>
    <t>보통(미할증)</t>
  </si>
  <si>
    <t>일위 23호</t>
  </si>
  <si>
    <t>벽</t>
  </si>
  <si>
    <t>유로폼</t>
  </si>
  <si>
    <t>3회</t>
  </si>
  <si>
    <t>합판거푸집</t>
  </si>
  <si>
    <t>일위 28호</t>
  </si>
  <si>
    <t>1종(바닥)</t>
  </si>
  <si>
    <t>시멘트액체방수</t>
  </si>
  <si>
    <t>바닥, 50mm</t>
  </si>
  <si>
    <t>모르타르타설(1:3)</t>
  </si>
  <si>
    <t>인력마감, 구배가 있는 경우</t>
  </si>
  <si>
    <t>벽체,주자재비 별도</t>
  </si>
  <si>
    <t>천정,주자재비 별도</t>
  </si>
  <si>
    <t>30*30,@450*600</t>
  </si>
  <si>
    <t>L형    100mm</t>
  </si>
  <si>
    <t>루프드레인설치</t>
  </si>
  <si>
    <t>일위 46호</t>
  </si>
  <si>
    <t>Ø100</t>
  </si>
  <si>
    <t>200*200*200*1.5t</t>
  </si>
  <si>
    <t>일위 49호</t>
  </si>
  <si>
    <t>일위 50호</t>
  </si>
  <si>
    <t>재료비 별도</t>
  </si>
  <si>
    <t>목재면 2회</t>
  </si>
  <si>
    <t>콘크리트 바닥면, 레기칠</t>
  </si>
  <si>
    <t>300×300×70, 378kg/본</t>
  </si>
  <si>
    <t>410x510x940</t>
  </si>
  <si>
    <t>PE이중벽관,Φ150</t>
  </si>
  <si>
    <t>금    액</t>
  </si>
  <si>
    <t>일위  1호</t>
  </si>
  <si>
    <t>건축물현장정리</t>
  </si>
  <si>
    <t>일위  2호</t>
  </si>
  <si>
    <t>강관동바리(건축)</t>
  </si>
  <si>
    <t>일위  3호</t>
  </si>
  <si>
    <t>개소당규준틀</t>
  </si>
  <si>
    <t>일위  4호</t>
  </si>
  <si>
    <t>거푸집 먹매김</t>
  </si>
  <si>
    <t>일위  5호</t>
  </si>
  <si>
    <t>터파기(백호우)</t>
  </si>
  <si>
    <t>기초지정(모래지정)</t>
  </si>
  <si>
    <t>기초지정(잡석지정)</t>
  </si>
  <si>
    <t>철근가공조립</t>
  </si>
  <si>
    <t>일위 26호</t>
  </si>
  <si>
    <t>일위 32호</t>
  </si>
  <si>
    <t>모르타르바름(인력)</t>
  </si>
  <si>
    <t>일위 34호</t>
  </si>
  <si>
    <t>모르타르바름(기계)</t>
  </si>
  <si>
    <t>방부목 붙임</t>
  </si>
  <si>
    <t>일위 42호</t>
  </si>
  <si>
    <t>일위 43호</t>
  </si>
  <si>
    <t>벽,띠장설치(미송)</t>
  </si>
  <si>
    <t>일위 44호</t>
  </si>
  <si>
    <t>천정,띠장설치(미송)</t>
  </si>
  <si>
    <t>일위 45호</t>
  </si>
  <si>
    <t>일위 47호</t>
  </si>
  <si>
    <t>스텐레스선홈통</t>
  </si>
  <si>
    <t>스텐상자홈통</t>
  </si>
  <si>
    <t>와이어메쉬깔기</t>
  </si>
  <si>
    <t>일위 54호</t>
  </si>
  <si>
    <t>에폭시 라이닝</t>
  </si>
  <si>
    <t>일위 55호</t>
  </si>
  <si>
    <t>측구수로관설치</t>
  </si>
  <si>
    <t>일위 57호</t>
  </si>
  <si>
    <t>빗물받이설치</t>
  </si>
  <si>
    <t>우수관 부설</t>
  </si>
  <si>
    <t>내       역       서</t>
  </si>
  <si>
    <t>품      명</t>
  </si>
  <si>
    <t>규      격</t>
  </si>
  <si>
    <t>비고</t>
  </si>
  <si>
    <t>운반비</t>
  </si>
  <si>
    <t>작업부산물</t>
  </si>
  <si>
    <t>관급</t>
  </si>
  <si>
    <t>외주비</t>
  </si>
  <si>
    <t>장비비</t>
  </si>
  <si>
    <t>폐기물처리비</t>
  </si>
  <si>
    <t>가설비</t>
  </si>
  <si>
    <t>잡비제외분</t>
  </si>
  <si>
    <t>사급자재대</t>
  </si>
  <si>
    <t>관급자재대</t>
  </si>
  <si>
    <t>사용자항목1</t>
  </si>
  <si>
    <t>사용자항목2</t>
  </si>
  <si>
    <t>사용자항목3</t>
  </si>
  <si>
    <t>사용자항목4</t>
  </si>
  <si>
    <t>사용자항목5</t>
  </si>
  <si>
    <t>사용자항목6</t>
  </si>
  <si>
    <t>사용자항목7</t>
  </si>
  <si>
    <t>사용자항목8</t>
  </si>
  <si>
    <t>사용자항목9</t>
  </si>
  <si>
    <t>간접재료비</t>
  </si>
  <si>
    <t>0101. 가설공사</t>
  </si>
  <si>
    <t>0102. 토공및기초공사</t>
  </si>
  <si>
    <t>0103. 철근콘크리트공사</t>
  </si>
  <si>
    <t>0104. 방수공사</t>
  </si>
  <si>
    <t>0105. 미장공사</t>
  </si>
  <si>
    <t>0106. 목공사</t>
  </si>
  <si>
    <t>0107. 금속공사</t>
  </si>
  <si>
    <t>0108. 도장공사</t>
  </si>
  <si>
    <t>집      계      표</t>
  </si>
  <si>
    <t>수 량</t>
  </si>
  <si>
    <t>01. 건축공사</t>
  </si>
  <si>
    <t>공 사 원 가 계 산 서</t>
  </si>
  <si>
    <t xml:space="preserve">                 구  분
 비   목</t>
  </si>
  <si>
    <t>구    성   비</t>
  </si>
  <si>
    <t>금      액</t>
  </si>
  <si>
    <t>직   접   재  료  비</t>
  </si>
  <si>
    <t>A1</t>
  </si>
  <si>
    <t>간   접   재  료  비</t>
  </si>
  <si>
    <t>A2</t>
  </si>
  <si>
    <t>작업설.부산물 등(△)</t>
  </si>
  <si>
    <t>A3</t>
  </si>
  <si>
    <t xml:space="preserve"> 소               계</t>
  </si>
  <si>
    <t>직   접   노  무  비</t>
  </si>
  <si>
    <t>B1</t>
  </si>
  <si>
    <t>간   접   노  무  비</t>
  </si>
  <si>
    <t>B2</t>
  </si>
  <si>
    <t>소                계</t>
  </si>
  <si>
    <t>B</t>
  </si>
  <si>
    <t>기    계    경    비</t>
  </si>
  <si>
    <t>C4</t>
  </si>
  <si>
    <t>산  재  보   험   료</t>
  </si>
  <si>
    <t>C10</t>
  </si>
  <si>
    <t>고  용  보   험   료</t>
  </si>
  <si>
    <t>C11</t>
  </si>
  <si>
    <t>건  강  보   험   료</t>
  </si>
  <si>
    <t>C12</t>
  </si>
  <si>
    <t>연  금  보   험   료</t>
  </si>
  <si>
    <t>C13</t>
  </si>
  <si>
    <t>노인 장기 요양보험료</t>
  </si>
  <si>
    <t>C14</t>
  </si>
  <si>
    <t>안  전   관   리  비</t>
  </si>
  <si>
    <t>C16</t>
  </si>
  <si>
    <t>기    타    경    비</t>
  </si>
  <si>
    <t>C20</t>
  </si>
  <si>
    <t>환  경  보   전   비</t>
  </si>
  <si>
    <t>C25</t>
  </si>
  <si>
    <t>건설하도급보증수수료</t>
  </si>
  <si>
    <t>C30</t>
  </si>
  <si>
    <t>건설기계대여보증수수료</t>
  </si>
  <si>
    <t>C32</t>
  </si>
  <si>
    <t>C</t>
  </si>
  <si>
    <t xml:space="preserve">         계</t>
  </si>
  <si>
    <t>X</t>
  </si>
  <si>
    <t>일  반   관   리  비</t>
  </si>
  <si>
    <t>D</t>
  </si>
  <si>
    <t>이                윤</t>
  </si>
  <si>
    <t>폐  기  물  처 리 비</t>
  </si>
  <si>
    <t>총       원       가</t>
  </si>
  <si>
    <t>부   가   가  치  세</t>
  </si>
  <si>
    <t>도    급    금    액</t>
  </si>
  <si>
    <t>Y</t>
  </si>
  <si>
    <t>관   급  자   재  대</t>
  </si>
  <si>
    <t>J</t>
  </si>
  <si>
    <t>총   공   사  금  액</t>
  </si>
  <si>
    <t>기존 우수맨홀 이동</t>
  </si>
  <si>
    <t>목침목</t>
  </si>
  <si>
    <t>보통, 2500×240×150mm(27재)</t>
  </si>
  <si>
    <t>컨테이너 사무실 신품</t>
  </si>
  <si>
    <t>신품, 4.0×9×2.6m</t>
  </si>
  <si>
    <t>단산 12호</t>
  </si>
  <si>
    <t>단산 21호</t>
  </si>
  <si>
    <t>단산 22호</t>
  </si>
  <si>
    <t>4*9*2.6m</t>
  </si>
  <si>
    <t>동</t>
  </si>
  <si>
    <t>콘테이너 설치</t>
  </si>
  <si>
    <t>일위  7호</t>
  </si>
  <si>
    <t>일위 14호</t>
  </si>
  <si>
    <t>일위 17호</t>
  </si>
  <si>
    <t>일위 36호</t>
  </si>
  <si>
    <t>일위 56호</t>
  </si>
  <si>
    <t>일위 59호</t>
  </si>
  <si>
    <t>일위 60호</t>
  </si>
  <si>
    <t>일위 63호</t>
  </si>
  <si>
    <t>0109. 기타공사</t>
  </si>
  <si>
    <t>0110. 부대공사</t>
  </si>
  <si>
    <t>0111. 골재대</t>
  </si>
  <si>
    <t>순  공  사  원  가</t>
    <phoneticPr fontId="2" type="noConversion"/>
  </si>
  <si>
    <t>재료비</t>
    <phoneticPr fontId="2" type="noConversion"/>
  </si>
  <si>
    <t>노무비</t>
    <phoneticPr fontId="2" type="noConversion"/>
  </si>
  <si>
    <t>경   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</si>
</sst>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80" formatCode="###,###,###,###"/>
    <numFmt numFmtId="181" formatCode="###,###,###,##0.0###"/>
    <numFmt numFmtId="182" formatCode="###,###,###,###,###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u/>
      <sz val="20"/>
      <color theme="1"/>
      <name val="굴림체"/>
      <family val="3"/>
      <charset val="129"/>
    </font>
    <font>
      <b/>
      <u/>
      <sz val="11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8"/>
      <color theme="1"/>
      <name val="굴림체"/>
      <family val="3"/>
      <charset val="129"/>
    </font>
    <font>
      <u/>
      <sz val="11"/>
      <color theme="1"/>
      <name val="굴림체"/>
      <family val="3"/>
      <charset val="129"/>
    </font>
    <font>
      <sz val="9"/>
      <color theme="1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9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quotePrefix="1" applyFont="1" applyAlignment="1">
      <alignment vertical="center"/>
    </xf>
    <xf numFmtId="0" fontId="1" fillId="0" borderId="2" xfId="0" quotePrefix="1" applyFont="1" applyFill="1" applyBorder="1" applyAlignment="1">
      <alignment horizontal="center" vertical="center" shrinkToFit="1"/>
    </xf>
    <xf numFmtId="0" fontId="1" fillId="0" borderId="3" xfId="0" quotePrefix="1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right" vertical="center" shrinkToFit="1"/>
    </xf>
    <xf numFmtId="0" fontId="6" fillId="0" borderId="4" xfId="0" applyFont="1" applyBorder="1" applyAlignment="1">
      <alignment horizontal="left" vertical="center" shrinkToFit="1"/>
    </xf>
    <xf numFmtId="0" fontId="8" fillId="0" borderId="0" xfId="0" applyFont="1" applyAlignment="1">
      <alignment vertical="center"/>
    </xf>
    <xf numFmtId="182" fontId="8" fillId="0" borderId="0" xfId="0" applyNumberFormat="1" applyFont="1" applyAlignment="1">
      <alignment vertical="center"/>
    </xf>
    <xf numFmtId="0" fontId="8" fillId="0" borderId="0" xfId="0" quotePrefix="1" applyFont="1" applyAlignment="1">
      <alignment vertical="center"/>
    </xf>
    <xf numFmtId="10" fontId="8" fillId="0" borderId="0" xfId="0" applyNumberFormat="1" applyFont="1" applyAlignment="1">
      <alignment vertical="center"/>
    </xf>
    <xf numFmtId="9" fontId="8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1" fillId="0" borderId="1" xfId="0" quotePrefix="1" applyFont="1" applyFill="1" applyBorder="1" applyAlignment="1">
      <alignment horizontal="center" vertical="center" shrinkToFit="1"/>
    </xf>
    <xf numFmtId="0" fontId="1" fillId="0" borderId="14" xfId="0" applyFont="1" applyFill="1" applyBorder="1" applyAlignment="1">
      <alignment vertical="center" shrinkToFit="1"/>
    </xf>
    <xf numFmtId="0" fontId="1" fillId="0" borderId="14" xfId="0" applyFont="1" applyFill="1" applyBorder="1" applyAlignment="1">
      <alignment horizontal="center" vertical="center" shrinkToFit="1"/>
    </xf>
    <xf numFmtId="0" fontId="1" fillId="0" borderId="14" xfId="0" applyFont="1" applyFill="1" applyBorder="1" applyAlignment="1">
      <alignment horizontal="right" vertical="center" shrinkToFit="1"/>
    </xf>
    <xf numFmtId="0" fontId="1" fillId="0" borderId="14" xfId="0" applyFont="1" applyFill="1" applyBorder="1" applyAlignment="1">
      <alignment horizontal="left" vertical="center" shrinkToFit="1"/>
    </xf>
    <xf numFmtId="0" fontId="5" fillId="0" borderId="14" xfId="0" applyFont="1" applyFill="1" applyBorder="1" applyAlignment="1">
      <alignment horizontal="center" vertical="center" shrinkToFit="1"/>
    </xf>
    <xf numFmtId="0" fontId="1" fillId="0" borderId="14" xfId="0" quotePrefix="1" applyFont="1" applyFill="1" applyBorder="1" applyAlignment="1">
      <alignment vertical="center" shrinkToFit="1"/>
    </xf>
    <xf numFmtId="0" fontId="1" fillId="0" borderId="14" xfId="0" quotePrefix="1" applyFont="1" applyFill="1" applyBorder="1" applyAlignment="1">
      <alignment horizontal="center" vertical="center" shrinkToFit="1"/>
    </xf>
    <xf numFmtId="0" fontId="1" fillId="0" borderId="14" xfId="0" quotePrefix="1" applyFont="1" applyFill="1" applyBorder="1" applyAlignment="1">
      <alignment horizontal="left" vertical="center" shrinkToFit="1"/>
    </xf>
    <xf numFmtId="0" fontId="1" fillId="0" borderId="14" xfId="0" quotePrefix="1" applyFont="1" applyFill="1" applyBorder="1" applyAlignment="1">
      <alignment horizontal="right" vertical="center" shrinkToFit="1"/>
    </xf>
    <xf numFmtId="181" fontId="1" fillId="0" borderId="14" xfId="0" applyNumberFormat="1" applyFont="1" applyFill="1" applyBorder="1" applyAlignment="1">
      <alignment horizontal="right" vertical="center" shrinkToFit="1"/>
    </xf>
    <xf numFmtId="182" fontId="1" fillId="0" borderId="14" xfId="0" applyNumberFormat="1" applyFont="1" applyFill="1" applyBorder="1" applyAlignment="1">
      <alignment horizontal="right" vertical="center" shrinkToFit="1"/>
    </xf>
    <xf numFmtId="180" fontId="1" fillId="0" borderId="14" xfId="0" applyNumberFormat="1" applyFont="1" applyFill="1" applyBorder="1" applyAlignment="1">
      <alignment horizontal="center" vertical="center" shrinkToFit="1"/>
    </xf>
    <xf numFmtId="41" fontId="1" fillId="0" borderId="1" xfId="1" quotePrefix="1" applyFont="1" applyFill="1" applyBorder="1" applyAlignment="1">
      <alignment horizontal="left" vertical="center" shrinkToFit="1"/>
    </xf>
    <xf numFmtId="41" fontId="1" fillId="0" borderId="1" xfId="1" applyFont="1" applyFill="1" applyBorder="1" applyAlignment="1">
      <alignment horizontal="right" vertical="center" shrinkToFit="1"/>
    </xf>
    <xf numFmtId="41" fontId="1" fillId="0" borderId="3" xfId="1" quotePrefix="1" applyFont="1" applyFill="1" applyBorder="1" applyAlignment="1">
      <alignment horizontal="left" vertical="center" shrinkToFit="1"/>
    </xf>
    <xf numFmtId="41" fontId="1" fillId="0" borderId="3" xfId="1" applyFont="1" applyFill="1" applyBorder="1" applyAlignment="1">
      <alignment horizontal="right" vertical="center" shrinkToFit="1"/>
    </xf>
    <xf numFmtId="41" fontId="1" fillId="0" borderId="2" xfId="1" quotePrefix="1" applyFont="1" applyFill="1" applyBorder="1" applyAlignment="1">
      <alignment horizontal="left" vertical="center" shrinkToFit="1"/>
    </xf>
    <xf numFmtId="41" fontId="1" fillId="0" borderId="2" xfId="1" applyFont="1" applyFill="1" applyBorder="1" applyAlignment="1">
      <alignment horizontal="right" vertical="center" shrinkToFit="1"/>
    </xf>
    <xf numFmtId="41" fontId="1" fillId="0" borderId="14" xfId="1" quotePrefix="1" applyFont="1" applyFill="1" applyBorder="1" applyAlignment="1">
      <alignment horizontal="left" vertical="center" shrinkToFit="1"/>
    </xf>
    <xf numFmtId="41" fontId="1" fillId="0" borderId="14" xfId="1" applyFont="1" applyFill="1" applyBorder="1" applyAlignment="1">
      <alignment horizontal="right" vertical="center" shrinkToFit="1"/>
    </xf>
    <xf numFmtId="41" fontId="1" fillId="0" borderId="2" xfId="1" applyFont="1" applyFill="1" applyBorder="1" applyAlignment="1">
      <alignment horizontal="left" vertical="center" shrinkToFit="1"/>
    </xf>
    <xf numFmtId="41" fontId="1" fillId="0" borderId="3" xfId="1" applyFont="1" applyFill="1" applyBorder="1" applyAlignment="1">
      <alignment horizontal="left" vertical="center" shrinkToFit="1"/>
    </xf>
    <xf numFmtId="41" fontId="1" fillId="0" borderId="14" xfId="1" applyFont="1" applyFill="1" applyBorder="1" applyAlignment="1">
      <alignment horizontal="left" vertical="center" shrinkToFit="1"/>
    </xf>
    <xf numFmtId="41" fontId="8" fillId="0" borderId="0" xfId="1" applyFont="1" applyAlignment="1">
      <alignment vertical="center" shrinkToFit="1"/>
    </xf>
    <xf numFmtId="41" fontId="8" fillId="0" borderId="0" xfId="1" applyFont="1" applyAlignment="1">
      <alignment vertical="center"/>
    </xf>
    <xf numFmtId="0" fontId="1" fillId="0" borderId="1" xfId="0" applyFont="1" applyFill="1" applyBorder="1" applyAlignment="1">
      <alignment horizontal="center" vertical="center" textRotation="255" wrapText="1" shrinkToFit="1"/>
    </xf>
    <xf numFmtId="0" fontId="1" fillId="0" borderId="3" xfId="0" applyFont="1" applyFill="1" applyBorder="1" applyAlignment="1">
      <alignment horizontal="center" vertical="center" textRotation="255" wrapText="1" shrinkToFit="1"/>
    </xf>
    <xf numFmtId="0" fontId="1" fillId="0" borderId="2" xfId="0" applyFont="1" applyFill="1" applyBorder="1" applyAlignment="1">
      <alignment horizontal="center" vertical="center" textRotation="255" wrapText="1" shrinkToFit="1"/>
    </xf>
    <xf numFmtId="0" fontId="1" fillId="0" borderId="5" xfId="0" quotePrefix="1" applyFont="1" applyFill="1" applyBorder="1" applyAlignment="1">
      <alignment horizontal="center" vertical="center" shrinkToFit="1"/>
    </xf>
    <xf numFmtId="0" fontId="1" fillId="0" borderId="7" xfId="0" quotePrefix="1" applyFont="1" applyFill="1" applyBorder="1" applyAlignment="1">
      <alignment horizontal="center" vertical="center" shrinkToFit="1"/>
    </xf>
    <xf numFmtId="0" fontId="3" fillId="0" borderId="0" xfId="0" applyFont="1" applyFill="1" applyAlignment="1">
      <alignment horizontal="center" vertical="center" shrinkToFit="1"/>
    </xf>
    <xf numFmtId="0" fontId="4" fillId="0" borderId="0" xfId="0" applyFont="1" applyFill="1" applyAlignment="1">
      <alignment horizontal="center" vertical="center" shrinkToFit="1"/>
    </xf>
    <xf numFmtId="0" fontId="1" fillId="0" borderId="0" xfId="0" applyFont="1" applyFill="1" applyAlignment="1">
      <alignment vertical="center" shrinkToFit="1"/>
    </xf>
    <xf numFmtId="0" fontId="5" fillId="0" borderId="8" xfId="0" applyFont="1" applyFill="1" applyBorder="1" applyAlignment="1">
      <alignment horizontal="center" vertical="center" wrapText="1" shrinkToFi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shrinkToFit="1"/>
    </xf>
    <xf numFmtId="0" fontId="5" fillId="0" borderId="12" xfId="0" applyFont="1" applyFill="1" applyBorder="1" applyAlignment="1">
      <alignment horizontal="center" vertical="center" shrinkToFit="1"/>
    </xf>
    <xf numFmtId="0" fontId="5" fillId="0" borderId="13" xfId="0" applyFont="1" applyFill="1" applyBorder="1" applyAlignment="1">
      <alignment horizontal="center" vertical="center" shrinkToFit="1"/>
    </xf>
    <xf numFmtId="41" fontId="5" fillId="0" borderId="14" xfId="1" applyFont="1" applyFill="1" applyBorder="1" applyAlignment="1">
      <alignment horizontal="center" vertical="center" shrinkToFit="1"/>
    </xf>
    <xf numFmtId="0" fontId="1" fillId="0" borderId="6" xfId="0" quotePrefix="1" applyFont="1" applyFill="1" applyBorder="1" applyAlignment="1">
      <alignment horizontal="center" vertical="center" shrinkToFit="1"/>
    </xf>
    <xf numFmtId="0" fontId="5" fillId="0" borderId="14" xfId="0" applyFont="1" applyFill="1" applyBorder="1" applyAlignment="1">
      <alignment horizontal="center" vertical="center" shrinkToFit="1"/>
    </xf>
    <xf numFmtId="0" fontId="1" fillId="0" borderId="14" xfId="0" applyFont="1" applyFill="1" applyBorder="1" applyAlignment="1">
      <alignment vertical="center" shrinkToFit="1"/>
    </xf>
    <xf numFmtId="0" fontId="7" fillId="0" borderId="0" xfId="0" applyFont="1" applyFill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19D86"/>
    <pageSetUpPr fitToPage="1"/>
  </sheetPr>
  <dimension ref="A1:J33"/>
  <sheetViews>
    <sheetView showGridLines="0" tabSelected="1" view="pageBreakPreview" zoomScale="85" zoomScaleNormal="100" zoomScaleSheetLayoutView="85" workbookViewId="0">
      <selection activeCell="M17" sqref="M17"/>
    </sheetView>
  </sheetViews>
  <sheetFormatPr defaultRowHeight="11.25" x14ac:dyDescent="0.3"/>
  <cols>
    <col min="1" max="2" width="5.625" style="18" customWidth="1"/>
    <col min="3" max="3" width="30.625" style="18" customWidth="1"/>
    <col min="4" max="4" width="50.625" style="45" customWidth="1"/>
    <col min="5" max="5" width="20.625" style="45" customWidth="1"/>
    <col min="6" max="6" width="50.625" style="45" customWidth="1"/>
    <col min="7" max="10" width="0" style="13" hidden="1" customWidth="1"/>
    <col min="11" max="16384" width="9" style="13"/>
  </cols>
  <sheetData>
    <row r="1" spans="1:10" ht="39.950000000000003" customHeight="1" x14ac:dyDescent="0.3">
      <c r="A1" s="51" t="s">
        <v>172</v>
      </c>
      <c r="B1" s="52"/>
      <c r="C1" s="52"/>
      <c r="D1" s="52"/>
      <c r="E1" s="52"/>
      <c r="F1" s="52"/>
    </row>
    <row r="2" spans="1:10" ht="18.95" customHeight="1" x14ac:dyDescent="0.3">
      <c r="A2" s="53" t="s">
        <v>0</v>
      </c>
      <c r="B2" s="53"/>
      <c r="C2" s="53"/>
      <c r="D2" s="53"/>
      <c r="E2" s="53"/>
      <c r="F2" s="53"/>
    </row>
    <row r="3" spans="1:10" ht="18.95" customHeight="1" x14ac:dyDescent="0.3">
      <c r="A3" s="54" t="s">
        <v>173</v>
      </c>
      <c r="B3" s="55"/>
      <c r="C3" s="56"/>
      <c r="D3" s="60" t="s">
        <v>174</v>
      </c>
      <c r="E3" s="60" t="s">
        <v>175</v>
      </c>
      <c r="F3" s="60" t="s">
        <v>43</v>
      </c>
    </row>
    <row r="4" spans="1:10" ht="18.95" customHeight="1" x14ac:dyDescent="0.3">
      <c r="A4" s="57"/>
      <c r="B4" s="58"/>
      <c r="C4" s="59"/>
      <c r="D4" s="60"/>
      <c r="E4" s="60"/>
      <c r="F4" s="60"/>
    </row>
    <row r="5" spans="1:10" ht="18.95" customHeight="1" x14ac:dyDescent="0.3">
      <c r="A5" s="46" t="s">
        <v>247</v>
      </c>
      <c r="B5" s="46" t="s">
        <v>248</v>
      </c>
      <c r="C5" s="20" t="s">
        <v>176</v>
      </c>
      <c r="D5" s="33" t="s">
        <v>2</v>
      </c>
      <c r="E5" s="34"/>
      <c r="F5" s="33" t="s">
        <v>2</v>
      </c>
      <c r="G5" s="15" t="s">
        <v>177</v>
      </c>
      <c r="I5" s="14">
        <f>E5</f>
        <v>0</v>
      </c>
    </row>
    <row r="6" spans="1:10" ht="18.95" customHeight="1" x14ac:dyDescent="0.3">
      <c r="A6" s="47"/>
      <c r="B6" s="47"/>
      <c r="C6" s="7" t="s">
        <v>178</v>
      </c>
      <c r="D6" s="35" t="s">
        <v>2</v>
      </c>
      <c r="E6" s="36"/>
      <c r="F6" s="35" t="s">
        <v>2</v>
      </c>
      <c r="G6" s="15" t="s">
        <v>179</v>
      </c>
      <c r="I6" s="14">
        <f>E6</f>
        <v>0</v>
      </c>
    </row>
    <row r="7" spans="1:10" ht="18.95" customHeight="1" x14ac:dyDescent="0.3">
      <c r="A7" s="47"/>
      <c r="B7" s="47"/>
      <c r="C7" s="6" t="s">
        <v>180</v>
      </c>
      <c r="D7" s="37" t="s">
        <v>2</v>
      </c>
      <c r="E7" s="38"/>
      <c r="F7" s="37" t="s">
        <v>2</v>
      </c>
      <c r="G7" s="15" t="s">
        <v>181</v>
      </c>
      <c r="I7" s="14">
        <f>E7</f>
        <v>0</v>
      </c>
    </row>
    <row r="8" spans="1:10" ht="18.95" customHeight="1" x14ac:dyDescent="0.3">
      <c r="A8" s="47"/>
      <c r="B8" s="48"/>
      <c r="C8" s="27" t="s">
        <v>182</v>
      </c>
      <c r="D8" s="39" t="s">
        <v>2</v>
      </c>
      <c r="E8" s="40"/>
      <c r="F8" s="39" t="s">
        <v>2</v>
      </c>
      <c r="G8" s="15" t="s">
        <v>45</v>
      </c>
      <c r="I8" s="14">
        <f>E8</f>
        <v>0</v>
      </c>
    </row>
    <row r="9" spans="1:10" ht="18.95" customHeight="1" x14ac:dyDescent="0.3">
      <c r="A9" s="47"/>
      <c r="B9" s="46" t="s">
        <v>249</v>
      </c>
      <c r="C9" s="20" t="s">
        <v>183</v>
      </c>
      <c r="D9" s="33" t="s">
        <v>2</v>
      </c>
      <c r="E9" s="34"/>
      <c r="F9" s="33" t="s">
        <v>2</v>
      </c>
      <c r="G9" s="15" t="s">
        <v>184</v>
      </c>
      <c r="I9" s="14">
        <f>E9</f>
        <v>0</v>
      </c>
    </row>
    <row r="10" spans="1:10" ht="18.95" customHeight="1" x14ac:dyDescent="0.3">
      <c r="A10" s="47"/>
      <c r="B10" s="47"/>
      <c r="C10" s="6" t="s">
        <v>185</v>
      </c>
      <c r="D10" s="41" t="str">
        <f>"직.노*"&amp;H10*100&amp;"%"</f>
        <v>직.노*7.9%</v>
      </c>
      <c r="E10" s="38"/>
      <c r="F10" s="37" t="s">
        <v>2</v>
      </c>
      <c r="G10" s="15" t="s">
        <v>186</v>
      </c>
      <c r="H10" s="13">
        <v>7.9000000000000001E-2</v>
      </c>
      <c r="I10" s="14">
        <f>ROUNDDOWN(SUMIF($G$5:$G$33,"B1",$I$5:$I$33)*H10,0)</f>
        <v>0</v>
      </c>
      <c r="J10" s="16">
        <v>7.9000000000000001E-2</v>
      </c>
    </row>
    <row r="11" spans="1:10" ht="18.95" customHeight="1" x14ac:dyDescent="0.3">
      <c r="A11" s="47"/>
      <c r="B11" s="48"/>
      <c r="C11" s="27" t="s">
        <v>187</v>
      </c>
      <c r="D11" s="39" t="s">
        <v>2</v>
      </c>
      <c r="E11" s="40"/>
      <c r="F11" s="39" t="s">
        <v>2</v>
      </c>
      <c r="G11" s="15" t="s">
        <v>188</v>
      </c>
      <c r="I11" s="14">
        <f>E11</f>
        <v>0</v>
      </c>
    </row>
    <row r="12" spans="1:10" ht="18.95" customHeight="1" x14ac:dyDescent="0.3">
      <c r="A12" s="47"/>
      <c r="B12" s="46" t="s">
        <v>250</v>
      </c>
      <c r="C12" s="20" t="s">
        <v>189</v>
      </c>
      <c r="D12" s="33" t="s">
        <v>2</v>
      </c>
      <c r="E12" s="34"/>
      <c r="F12" s="33" t="s">
        <v>2</v>
      </c>
      <c r="G12" s="15" t="s">
        <v>190</v>
      </c>
      <c r="I12" s="14">
        <f>E12</f>
        <v>0</v>
      </c>
    </row>
    <row r="13" spans="1:10" ht="18.95" customHeight="1" x14ac:dyDescent="0.3">
      <c r="A13" s="47"/>
      <c r="B13" s="47"/>
      <c r="C13" s="7" t="s">
        <v>191</v>
      </c>
      <c r="D13" s="42" t="str">
        <f>"(노)*"&amp;H13*100&amp;"%"</f>
        <v>(노)*4.05%</v>
      </c>
      <c r="E13" s="36"/>
      <c r="F13" s="35" t="s">
        <v>2</v>
      </c>
      <c r="G13" s="15" t="s">
        <v>192</v>
      </c>
      <c r="H13" s="13">
        <v>4.0500000000000001E-2</v>
      </c>
      <c r="I13" s="14">
        <f>ROUNDDOWN((SUMIF($G$5:$G$33,"B",$I$5:$I$33))*H13,0)</f>
        <v>0</v>
      </c>
      <c r="J13" s="16">
        <v>4.0500000000000001E-2</v>
      </c>
    </row>
    <row r="14" spans="1:10" ht="18.95" customHeight="1" x14ac:dyDescent="0.3">
      <c r="A14" s="47"/>
      <c r="B14" s="47"/>
      <c r="C14" s="7" t="s">
        <v>193</v>
      </c>
      <c r="D14" s="42" t="str">
        <f>"(노)*"&amp;H14*100&amp;"%"</f>
        <v>(노)*0.87%</v>
      </c>
      <c r="E14" s="36"/>
      <c r="F14" s="35" t="s">
        <v>2</v>
      </c>
      <c r="G14" s="15" t="s">
        <v>194</v>
      </c>
      <c r="H14" s="13">
        <v>8.6999999999999994E-3</v>
      </c>
      <c r="I14" s="14">
        <f>ROUNDDOWN((SUMIF($G$5:$G$33,"B",$I$5:$I$33))*H14,0)</f>
        <v>0</v>
      </c>
      <c r="J14" s="16">
        <v>8.6999999999999994E-3</v>
      </c>
    </row>
    <row r="15" spans="1:10" ht="18.95" customHeight="1" x14ac:dyDescent="0.3">
      <c r="A15" s="47"/>
      <c r="B15" s="47"/>
      <c r="C15" s="7" t="s">
        <v>195</v>
      </c>
      <c r="D15" s="42" t="str">
        <f>"(직.노)*"&amp;H15*100&amp;"%"</f>
        <v>(직.노)*3.12%</v>
      </c>
      <c r="E15" s="36"/>
      <c r="F15" s="35" t="s">
        <v>2</v>
      </c>
      <c r="G15" s="15" t="s">
        <v>196</v>
      </c>
      <c r="H15" s="13">
        <v>3.1199999999999999E-2</v>
      </c>
      <c r="I15" s="14">
        <f>ROUNDDOWN((SUMIF($G$5:$G$33,"B1",$I$5:$I$33))*H15,0)</f>
        <v>0</v>
      </c>
      <c r="J15" s="16">
        <v>3.1199999999999999E-2</v>
      </c>
    </row>
    <row r="16" spans="1:10" ht="18.95" customHeight="1" x14ac:dyDescent="0.3">
      <c r="A16" s="47"/>
      <c r="B16" s="47"/>
      <c r="C16" s="7" t="s">
        <v>197</v>
      </c>
      <c r="D16" s="42" t="str">
        <f>"(직.노)*"&amp;H16*100&amp;"%"</f>
        <v>(직.노)*4.5%</v>
      </c>
      <c r="E16" s="36"/>
      <c r="F16" s="35" t="s">
        <v>2</v>
      </c>
      <c r="G16" s="15" t="s">
        <v>198</v>
      </c>
      <c r="H16" s="13">
        <v>4.4999999999999998E-2</v>
      </c>
      <c r="I16" s="14">
        <f>ROUNDDOWN((SUMIF($G$5:$G$33,"B1",$I$5:$I$33))*H16,0)</f>
        <v>0</v>
      </c>
      <c r="J16" s="16">
        <v>4.4999999999999998E-2</v>
      </c>
    </row>
    <row r="17" spans="1:10" ht="18.95" customHeight="1" x14ac:dyDescent="0.3">
      <c r="A17" s="47"/>
      <c r="B17" s="47"/>
      <c r="C17" s="7" t="s">
        <v>199</v>
      </c>
      <c r="D17" s="42" t="str">
        <f>"(건강보험료)*"&amp;H17*100&amp;"%"</f>
        <v>(건강보험료)*7.38%</v>
      </c>
      <c r="E17" s="36"/>
      <c r="F17" s="35" t="s">
        <v>2</v>
      </c>
      <c r="G17" s="15" t="s">
        <v>200</v>
      </c>
      <c r="H17" s="13">
        <v>7.3800000000000004E-2</v>
      </c>
      <c r="I17" s="14">
        <f>ROUNDDOWN((SUMIF($G$5:$G$33,"C12",$I$5:$I$33))*H17,0)</f>
        <v>0</v>
      </c>
      <c r="J17" s="16">
        <v>7.3800000000000004E-2</v>
      </c>
    </row>
    <row r="18" spans="1:10" ht="18.95" customHeight="1" x14ac:dyDescent="0.3">
      <c r="A18" s="47"/>
      <c r="B18" s="47"/>
      <c r="C18" s="7" t="s">
        <v>201</v>
      </c>
      <c r="D18" s="42" t="str">
        <f>"(재+직.노+관급/1.1)*"&amp;H18*100&amp;"%"&amp;" &lt; (재+직.노)*2.93%*1.2"</f>
        <v>(재+직.노+관급/1.1)*2.93% &lt; (재+직.노)*2.93%*1.2</v>
      </c>
      <c r="E18" s="36"/>
      <c r="F18" s="35"/>
      <c r="G18" s="15" t="s">
        <v>202</v>
      </c>
      <c r="H18" s="13">
        <v>2.93E-2</v>
      </c>
      <c r="I18" s="14">
        <f>ROUNDDOWN((SUMIF($G$5:$G$33,"A",$I$5:$I$33)+SUMIF($G$5:$G$33,"B1",$I$5:$I$33)+SUMIF($G$5:$G$33,"J",$I$5:$I$33)/1.1)*H18,0)</f>
        <v>0</v>
      </c>
      <c r="J18" s="16">
        <v>2.93E-2</v>
      </c>
    </row>
    <row r="19" spans="1:10" ht="18.95" customHeight="1" x14ac:dyDescent="0.3">
      <c r="A19" s="47"/>
      <c r="B19" s="47"/>
      <c r="C19" s="7" t="s">
        <v>203</v>
      </c>
      <c r="D19" s="42" t="str">
        <f>"(재+노)*"&amp;H19*100&amp;"%"</f>
        <v>(재+노)*5.5%</v>
      </c>
      <c r="E19" s="36"/>
      <c r="F19" s="35" t="s">
        <v>2</v>
      </c>
      <c r="G19" s="15" t="s">
        <v>204</v>
      </c>
      <c r="H19" s="13">
        <v>5.5E-2</v>
      </c>
      <c r="I19" s="14">
        <f>ROUNDDOWN((SUMIF($G$5:$G$33,"A",$I$5:$I$33)+SUMIF($G$5:$G$33,"B",$I$5:$I$33))*H19,0)</f>
        <v>0</v>
      </c>
      <c r="J19" s="16">
        <v>5.5E-2</v>
      </c>
    </row>
    <row r="20" spans="1:10" ht="18.95" customHeight="1" x14ac:dyDescent="0.3">
      <c r="A20" s="47"/>
      <c r="B20" s="47"/>
      <c r="C20" s="7" t="s">
        <v>205</v>
      </c>
      <c r="D20" s="42" t="str">
        <f>"(재+직.노+기.경)*"&amp;H20*100&amp;"%"</f>
        <v>(재+직.노+기.경)*0.5%</v>
      </c>
      <c r="E20" s="36"/>
      <c r="F20" s="35" t="s">
        <v>2</v>
      </c>
      <c r="G20" s="15" t="s">
        <v>206</v>
      </c>
      <c r="H20" s="13">
        <v>5.0000000000000001E-3</v>
      </c>
      <c r="I20" s="14">
        <f>ROUNDDOWN((SUMIF($G$5:$G$33,"A",$I$5:$I$33)+SUMIF($G$5:$G$33,"B1",$I$5:$I$33)+SUMIF($G$5:$G$33,"C4",$I$5:$I$33))*H20,0)</f>
        <v>0</v>
      </c>
      <c r="J20" s="16">
        <v>5.0000000000000001E-3</v>
      </c>
    </row>
    <row r="21" spans="1:10" ht="18.95" customHeight="1" x14ac:dyDescent="0.3">
      <c r="A21" s="47"/>
      <c r="B21" s="47"/>
      <c r="C21" s="7" t="s">
        <v>207</v>
      </c>
      <c r="D21" s="42" t="str">
        <f>"(재+직.노+기.경)*"&amp;H21*100&amp;"%"</f>
        <v>(재+직.노+기.경)*0.081%</v>
      </c>
      <c r="E21" s="36"/>
      <c r="F21" s="35" t="s">
        <v>2</v>
      </c>
      <c r="G21" s="15" t="s">
        <v>208</v>
      </c>
      <c r="H21" s="13">
        <v>8.0999999999999996E-4</v>
      </c>
      <c r="I21" s="14">
        <f>ROUNDDOWN((SUMIF($G$5:$G$33,"A",$I$5:$I$33)+SUMIF($G$5:$G$33,"B1",$I$5:$I$33)+SUMIF($G$5:$G$33,"C4",$I$5:$I$33))*H21,0)</f>
        <v>0</v>
      </c>
      <c r="J21" s="16">
        <v>8.0999999999999996E-4</v>
      </c>
    </row>
    <row r="22" spans="1:10" ht="18.95" customHeight="1" x14ac:dyDescent="0.3">
      <c r="A22" s="47"/>
      <c r="B22" s="47"/>
      <c r="C22" s="6" t="s">
        <v>209</v>
      </c>
      <c r="D22" s="41" t="str">
        <f>"(재+직.노+기.경)*"&amp;H22*100&amp;"%"</f>
        <v>(재+직.노+기.경)*0.07%</v>
      </c>
      <c r="E22" s="38"/>
      <c r="F22" s="37" t="s">
        <v>2</v>
      </c>
      <c r="G22" s="15" t="s">
        <v>210</v>
      </c>
      <c r="H22" s="13">
        <v>6.9999999999999999E-4</v>
      </c>
      <c r="I22" s="14">
        <f>ROUNDDOWN((SUMIF($G$5:$G$33,"A",$I$5:$I$33)+SUMIF($G$5:$G$33,"B1",$I$5:$I$33)+SUMIF($G$5:$G$33,"C4",$I$5:$I$33))*H22,0)</f>
        <v>0</v>
      </c>
      <c r="J22" s="16">
        <v>6.9999999999999999E-4</v>
      </c>
    </row>
    <row r="23" spans="1:10" ht="18.95" customHeight="1" x14ac:dyDescent="0.3">
      <c r="A23" s="47"/>
      <c r="B23" s="48"/>
      <c r="C23" s="27" t="s">
        <v>187</v>
      </c>
      <c r="D23" s="39" t="s">
        <v>2</v>
      </c>
      <c r="E23" s="40"/>
      <c r="F23" s="39" t="s">
        <v>2</v>
      </c>
      <c r="G23" s="15" t="s">
        <v>211</v>
      </c>
      <c r="I23" s="14">
        <f>E23</f>
        <v>0</v>
      </c>
    </row>
    <row r="24" spans="1:10" ht="18.95" customHeight="1" x14ac:dyDescent="0.3">
      <c r="A24" s="48"/>
      <c r="B24" s="49" t="s">
        <v>212</v>
      </c>
      <c r="C24" s="50"/>
      <c r="D24" s="39" t="s">
        <v>2</v>
      </c>
      <c r="E24" s="40"/>
      <c r="F24" s="39" t="s">
        <v>2</v>
      </c>
      <c r="G24" s="15" t="s">
        <v>213</v>
      </c>
      <c r="I24" s="14">
        <f>E24</f>
        <v>0</v>
      </c>
    </row>
    <row r="25" spans="1:10" ht="18.95" customHeight="1" x14ac:dyDescent="0.3">
      <c r="A25" s="49" t="s">
        <v>214</v>
      </c>
      <c r="B25" s="61"/>
      <c r="C25" s="50"/>
      <c r="D25" s="43" t="str">
        <f>"(재+노+경)*"&amp;H25*100&amp;"%"</f>
        <v>(재+노+경)*6%</v>
      </c>
      <c r="E25" s="40"/>
      <c r="F25" s="39" t="s">
        <v>2</v>
      </c>
      <c r="G25" s="15" t="s">
        <v>215</v>
      </c>
      <c r="H25" s="13">
        <v>0.06</v>
      </c>
      <c r="I25" s="14">
        <f>ROUNDDOWN((SUMIF($G$5:$G$33,"A",$I$5:$I$33)+SUMIF($G$5:$G$33,"B",$I$5:$I$33)+SUMIF($G$5:$G$33,"C",$I$5:$I$33))*H25,0)</f>
        <v>0</v>
      </c>
      <c r="J25" s="17">
        <v>0.06</v>
      </c>
    </row>
    <row r="26" spans="1:10" ht="18.95" customHeight="1" x14ac:dyDescent="0.3">
      <c r="A26" s="49" t="s">
        <v>216</v>
      </c>
      <c r="B26" s="61"/>
      <c r="C26" s="50"/>
      <c r="D26" s="43" t="str">
        <f>"(노+경+일)*"&amp;H26*100&amp;"%"</f>
        <v>(노+경+일)*15%</v>
      </c>
      <c r="E26" s="40"/>
      <c r="F26" s="39" t="s">
        <v>2</v>
      </c>
      <c r="G26" s="15" t="s">
        <v>44</v>
      </c>
      <c r="H26" s="13">
        <v>0.15</v>
      </c>
      <c r="I26" s="14">
        <f>ROUND((SUMIF($G$5:$G$33,"B",$I$5:$I$33)+SUMIF($G$5:$G$33,"C",$I$5:$I$33)+SUMIF($G$5:$G$33,"D",$I$5:$I$33))*H26, 0)+K26</f>
        <v>0</v>
      </c>
      <c r="J26" s="17">
        <v>0.15</v>
      </c>
    </row>
    <row r="27" spans="1:10" ht="18.95" customHeight="1" x14ac:dyDescent="0.3">
      <c r="A27" s="49" t="s">
        <v>217</v>
      </c>
      <c r="B27" s="61"/>
      <c r="C27" s="50"/>
      <c r="D27" s="39" t="s">
        <v>2</v>
      </c>
      <c r="E27" s="40"/>
      <c r="F27" s="39" t="s">
        <v>2</v>
      </c>
      <c r="G27" s="15" t="s">
        <v>6</v>
      </c>
      <c r="I27" s="14">
        <f>E27</f>
        <v>0</v>
      </c>
    </row>
    <row r="28" spans="1:10" ht="18.95" customHeight="1" x14ac:dyDescent="0.3">
      <c r="A28" s="49" t="s">
        <v>218</v>
      </c>
      <c r="B28" s="61"/>
      <c r="C28" s="50"/>
      <c r="D28" s="39" t="s">
        <v>2</v>
      </c>
      <c r="E28" s="40"/>
      <c r="F28" s="39" t="s">
        <v>2</v>
      </c>
      <c r="G28" s="15" t="s">
        <v>47</v>
      </c>
      <c r="I28" s="14">
        <f>SUM(I24:I27)</f>
        <v>0</v>
      </c>
    </row>
    <row r="29" spans="1:10" ht="18.95" customHeight="1" x14ac:dyDescent="0.3">
      <c r="A29" s="49" t="s">
        <v>219</v>
      </c>
      <c r="B29" s="61"/>
      <c r="C29" s="50"/>
      <c r="D29" s="43" t="str">
        <f>"(총원가)*"&amp;H29*100&amp;"%"</f>
        <v>(총원가)*10%</v>
      </c>
      <c r="E29" s="40"/>
      <c r="F29" s="39" t="s">
        <v>2</v>
      </c>
      <c r="G29" s="15" t="s">
        <v>46</v>
      </c>
      <c r="H29" s="13">
        <v>0.1</v>
      </c>
      <c r="I29" s="14">
        <f>ROUNDDOWN((SUMIF($G$5:$G$33,"F",$I$5:$I$33))*H29,0)</f>
        <v>0</v>
      </c>
      <c r="J29" s="17">
        <v>0.1</v>
      </c>
    </row>
    <row r="30" spans="1:10" ht="18.95" customHeight="1" x14ac:dyDescent="0.3">
      <c r="A30" s="49" t="s">
        <v>220</v>
      </c>
      <c r="B30" s="61"/>
      <c r="C30" s="50"/>
      <c r="D30" s="39" t="s">
        <v>2</v>
      </c>
      <c r="E30" s="40"/>
      <c r="F30" s="39" t="s">
        <v>2</v>
      </c>
      <c r="G30" s="15" t="s">
        <v>221</v>
      </c>
      <c r="I30" s="14">
        <f>ROUNDDOWN(SUMIF($G$5:$G$33,"F",$I$5:$I$33)+SUMIF($G$5:$G$33,"H",$I$5:$I$33),0)</f>
        <v>0</v>
      </c>
    </row>
    <row r="31" spans="1:10" ht="18.95" customHeight="1" x14ac:dyDescent="0.3">
      <c r="A31" s="49" t="s">
        <v>222</v>
      </c>
      <c r="B31" s="61"/>
      <c r="C31" s="50"/>
      <c r="D31" s="39" t="s">
        <v>2</v>
      </c>
      <c r="E31" s="40"/>
      <c r="F31" s="39" t="s">
        <v>2</v>
      </c>
      <c r="G31" s="15" t="s">
        <v>223</v>
      </c>
      <c r="I31" s="14">
        <f>E31</f>
        <v>0</v>
      </c>
    </row>
    <row r="32" spans="1:10" ht="18.95" customHeight="1" x14ac:dyDescent="0.3">
      <c r="A32" s="49" t="s">
        <v>224</v>
      </c>
      <c r="B32" s="61"/>
      <c r="C32" s="50"/>
      <c r="D32" s="39" t="s">
        <v>2</v>
      </c>
      <c r="E32" s="40"/>
      <c r="F32" s="39" t="s">
        <v>2</v>
      </c>
      <c r="G32" s="15" t="s">
        <v>2</v>
      </c>
      <c r="I32" s="14">
        <f>ROUNDDOWN(SUMIF($G$5:$G$33,"Y",$I$5:$I$33)+SUMIF($G$5:$G$33,"J",$I$5:$I$33),0)</f>
        <v>0</v>
      </c>
    </row>
    <row r="33" spans="1:6" x14ac:dyDescent="0.3">
      <c r="A33" s="19"/>
      <c r="B33" s="19"/>
      <c r="C33" s="19"/>
      <c r="D33" s="44"/>
      <c r="E33" s="44"/>
      <c r="F33" s="44"/>
    </row>
  </sheetData>
  <mergeCells count="19">
    <mergeCell ref="A32:C32"/>
    <mergeCell ref="A31:C31"/>
    <mergeCell ref="A30:C30"/>
    <mergeCell ref="A25:C25"/>
    <mergeCell ref="A26:C26"/>
    <mergeCell ref="A27:C27"/>
    <mergeCell ref="A28:C28"/>
    <mergeCell ref="A29:C29"/>
    <mergeCell ref="A5:A24"/>
    <mergeCell ref="B12:B23"/>
    <mergeCell ref="B24:C24"/>
    <mergeCell ref="A1:F1"/>
    <mergeCell ref="A2:F2"/>
    <mergeCell ref="A3:C4"/>
    <mergeCell ref="D3:D4"/>
    <mergeCell ref="E3:E4"/>
    <mergeCell ref="F3:F4"/>
    <mergeCell ref="B5:B8"/>
    <mergeCell ref="B9:B11"/>
  </mergeCells>
  <phoneticPr fontId="2" type="noConversion"/>
  <pageMargins left="0.39370078740157477" right="0.39370078740157477" top="0.39370078740157477" bottom="0.39370078740157477" header="0" footer="0"/>
  <pageSetup paperSize="9" scale="78" fitToHeight="200" orientation="landscape" r:id="rId1"/>
  <rowBreaks count="1" manualBreakCount="1">
    <brk id="31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19D86"/>
  </sheetPr>
  <dimension ref="A1:AL57"/>
  <sheetViews>
    <sheetView showGridLines="0" view="pageBreakPreview" zoomScale="60" zoomScaleNormal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AP23" sqref="AP23"/>
    </sheetView>
  </sheetViews>
  <sheetFormatPr defaultRowHeight="10.5" x14ac:dyDescent="0.3"/>
  <cols>
    <col min="1" max="1" width="30.625" style="1" customWidth="1"/>
    <col min="2" max="2" width="20.625" style="1" customWidth="1"/>
    <col min="3" max="3" width="5.625" style="2" customWidth="1"/>
    <col min="4" max="4" width="8.625" style="2" customWidth="1"/>
    <col min="5" max="12" width="14.625" style="3" customWidth="1"/>
    <col min="13" max="13" width="10.625" style="4" customWidth="1"/>
    <col min="14" max="38" width="0" style="1" hidden="1" customWidth="1"/>
    <col min="39" max="16384" width="9" style="1"/>
  </cols>
  <sheetData>
    <row r="1" spans="1:38" ht="39.950000000000003" customHeight="1" x14ac:dyDescent="0.3">
      <c r="A1" s="51" t="s">
        <v>169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38" ht="24.95" customHeight="1" x14ac:dyDescent="0.3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38" ht="24.95" customHeight="1" x14ac:dyDescent="0.3">
      <c r="A3" s="62" t="s">
        <v>138</v>
      </c>
      <c r="B3" s="62" t="s">
        <v>139</v>
      </c>
      <c r="C3" s="62" t="s">
        <v>1</v>
      </c>
      <c r="D3" s="62" t="s">
        <v>170</v>
      </c>
      <c r="E3" s="62" t="s">
        <v>61</v>
      </c>
      <c r="F3" s="62"/>
      <c r="G3" s="62" t="s">
        <v>62</v>
      </c>
      <c r="H3" s="62"/>
      <c r="I3" s="62" t="s">
        <v>63</v>
      </c>
      <c r="J3" s="62"/>
      <c r="K3" s="62" t="s">
        <v>64</v>
      </c>
      <c r="L3" s="62"/>
      <c r="M3" s="62" t="s">
        <v>140</v>
      </c>
    </row>
    <row r="4" spans="1:38" ht="24.95" customHeight="1" x14ac:dyDescent="0.3">
      <c r="A4" s="62"/>
      <c r="B4" s="62"/>
      <c r="C4" s="62"/>
      <c r="D4" s="62"/>
      <c r="E4" s="25" t="s">
        <v>33</v>
      </c>
      <c r="F4" s="25" t="s">
        <v>100</v>
      </c>
      <c r="G4" s="25" t="s">
        <v>33</v>
      </c>
      <c r="H4" s="25" t="s">
        <v>100</v>
      </c>
      <c r="I4" s="25" t="s">
        <v>33</v>
      </c>
      <c r="J4" s="25" t="s">
        <v>100</v>
      </c>
      <c r="K4" s="25" t="s">
        <v>33</v>
      </c>
      <c r="L4" s="25" t="s">
        <v>100</v>
      </c>
      <c r="M4" s="62"/>
      <c r="N4" s="1" t="s">
        <v>35</v>
      </c>
      <c r="O4" s="1" t="s">
        <v>36</v>
      </c>
      <c r="P4" s="1" t="s">
        <v>37</v>
      </c>
      <c r="Q4" s="1" t="s">
        <v>38</v>
      </c>
      <c r="R4" s="1" t="s">
        <v>39</v>
      </c>
      <c r="S4" s="1" t="s">
        <v>141</v>
      </c>
      <c r="T4" s="1" t="s">
        <v>142</v>
      </c>
      <c r="U4" s="1" t="s">
        <v>143</v>
      </c>
      <c r="V4" s="1" t="s">
        <v>144</v>
      </c>
      <c r="W4" s="1" t="s">
        <v>145</v>
      </c>
      <c r="X4" s="1" t="s">
        <v>146</v>
      </c>
      <c r="Y4" s="1" t="s">
        <v>147</v>
      </c>
      <c r="Z4" s="1" t="s">
        <v>148</v>
      </c>
      <c r="AA4" s="1" t="s">
        <v>149</v>
      </c>
      <c r="AB4" s="1" t="s">
        <v>150</v>
      </c>
      <c r="AC4" s="1" t="s">
        <v>151</v>
      </c>
      <c r="AD4" s="1" t="s">
        <v>152</v>
      </c>
      <c r="AE4" s="1" t="s">
        <v>153</v>
      </c>
      <c r="AF4" s="1" t="s">
        <v>154</v>
      </c>
      <c r="AG4" s="1" t="s">
        <v>155</v>
      </c>
      <c r="AH4" s="1" t="s">
        <v>156</v>
      </c>
      <c r="AI4" s="1" t="s">
        <v>157</v>
      </c>
      <c r="AJ4" s="1" t="s">
        <v>158</v>
      </c>
      <c r="AK4" s="1" t="s">
        <v>159</v>
      </c>
      <c r="AL4" s="1" t="s">
        <v>160</v>
      </c>
    </row>
    <row r="5" spans="1:38" ht="24.95" customHeight="1" x14ac:dyDescent="0.3">
      <c r="A5" s="28" t="s">
        <v>171</v>
      </c>
      <c r="B5" s="28" t="s">
        <v>2</v>
      </c>
      <c r="C5" s="27" t="s">
        <v>41</v>
      </c>
      <c r="D5" s="32">
        <v>1</v>
      </c>
      <c r="E5" s="31">
        <f>F56</f>
        <v>0</v>
      </c>
      <c r="F5" s="31">
        <f>D5*E5</f>
        <v>0</v>
      </c>
      <c r="G5" s="31">
        <f>H56</f>
        <v>0</v>
      </c>
      <c r="H5" s="31">
        <f>D5*G5</f>
        <v>0</v>
      </c>
      <c r="I5" s="31">
        <f>J56</f>
        <v>0</v>
      </c>
      <c r="J5" s="31">
        <f>D5*I5</f>
        <v>0</v>
      </c>
      <c r="K5" s="31">
        <f>E5+G5+I5</f>
        <v>0</v>
      </c>
      <c r="L5" s="31">
        <f>F5+H5+J5</f>
        <v>0</v>
      </c>
      <c r="M5" s="28" t="s">
        <v>2</v>
      </c>
      <c r="Q5" s="1">
        <v>1</v>
      </c>
      <c r="R5" s="1">
        <f>R56*D5</f>
        <v>0</v>
      </c>
      <c r="S5" s="1">
        <f>S56*D5</f>
        <v>0</v>
      </c>
      <c r="T5" s="1">
        <f>T56*D5</f>
        <v>0</v>
      </c>
      <c r="U5" s="1">
        <f>U56*D5</f>
        <v>0</v>
      </c>
      <c r="V5" s="1">
        <f>V56*D5</f>
        <v>0</v>
      </c>
      <c r="W5" s="1">
        <f>W56*D5</f>
        <v>0</v>
      </c>
      <c r="X5" s="1">
        <f>X56*D5</f>
        <v>0</v>
      </c>
      <c r="Y5" s="1">
        <f>Y56*D5</f>
        <v>0</v>
      </c>
      <c r="Z5" s="1">
        <f>Z56*D5</f>
        <v>0</v>
      </c>
      <c r="AA5" s="1">
        <f>AA56*D5</f>
        <v>0</v>
      </c>
      <c r="AB5" s="1">
        <f>AB56*D5</f>
        <v>0</v>
      </c>
      <c r="AC5" s="1">
        <f>AC56*D5</f>
        <v>0</v>
      </c>
      <c r="AD5" s="1">
        <f>AD56*D5</f>
        <v>0</v>
      </c>
      <c r="AE5" s="1">
        <f>AE56*D5</f>
        <v>0</v>
      </c>
      <c r="AF5" s="1">
        <f>AF56*D5</f>
        <v>0</v>
      </c>
      <c r="AG5" s="1">
        <f>AG56*D5</f>
        <v>0</v>
      </c>
      <c r="AH5" s="1">
        <f>AH56*D5</f>
        <v>0</v>
      </c>
      <c r="AI5" s="1">
        <f>AI56*D5</f>
        <v>0</v>
      </c>
      <c r="AJ5" s="1">
        <f>AJ56*D5</f>
        <v>0</v>
      </c>
      <c r="AK5" s="1">
        <f>AK56*D5</f>
        <v>0</v>
      </c>
      <c r="AL5" s="1">
        <f>AL56*D5</f>
        <v>0</v>
      </c>
    </row>
    <row r="6" spans="1:38" ht="24.95" customHeight="1" x14ac:dyDescent="0.3">
      <c r="A6" s="21"/>
      <c r="B6" s="21"/>
      <c r="C6" s="22"/>
      <c r="D6" s="22"/>
      <c r="E6" s="31"/>
      <c r="F6" s="31"/>
      <c r="G6" s="31"/>
      <c r="H6" s="31"/>
      <c r="I6" s="31"/>
      <c r="J6" s="31"/>
      <c r="K6" s="31"/>
      <c r="L6" s="31"/>
      <c r="M6" s="24"/>
    </row>
    <row r="7" spans="1:38" ht="24.95" customHeight="1" x14ac:dyDescent="0.3">
      <c r="A7" s="21"/>
      <c r="B7" s="21"/>
      <c r="C7" s="22"/>
      <c r="D7" s="22"/>
      <c r="E7" s="31"/>
      <c r="F7" s="31"/>
      <c r="G7" s="31"/>
      <c r="H7" s="31"/>
      <c r="I7" s="31"/>
      <c r="J7" s="31"/>
      <c r="K7" s="31"/>
      <c r="L7" s="31"/>
      <c r="M7" s="24"/>
    </row>
    <row r="8" spans="1:38" ht="24.95" customHeight="1" x14ac:dyDescent="0.3">
      <c r="A8" s="21"/>
      <c r="B8" s="21"/>
      <c r="C8" s="22"/>
      <c r="D8" s="22"/>
      <c r="E8" s="31"/>
      <c r="F8" s="31"/>
      <c r="G8" s="31"/>
      <c r="H8" s="31"/>
      <c r="I8" s="31"/>
      <c r="J8" s="31"/>
      <c r="K8" s="31"/>
      <c r="L8" s="31"/>
      <c r="M8" s="24"/>
    </row>
    <row r="9" spans="1:38" ht="24.95" customHeight="1" x14ac:dyDescent="0.3">
      <c r="A9" s="21"/>
      <c r="B9" s="21"/>
      <c r="C9" s="22"/>
      <c r="D9" s="22"/>
      <c r="E9" s="31"/>
      <c r="F9" s="31"/>
      <c r="G9" s="31"/>
      <c r="H9" s="31"/>
      <c r="I9" s="31"/>
      <c r="J9" s="31"/>
      <c r="K9" s="31"/>
      <c r="L9" s="31"/>
      <c r="M9" s="24"/>
    </row>
    <row r="10" spans="1:38" ht="24.95" customHeight="1" x14ac:dyDescent="0.3">
      <c r="A10" s="21"/>
      <c r="B10" s="21"/>
      <c r="C10" s="22"/>
      <c r="D10" s="22"/>
      <c r="E10" s="31"/>
      <c r="F10" s="31"/>
      <c r="G10" s="31"/>
      <c r="H10" s="31"/>
      <c r="I10" s="31"/>
      <c r="J10" s="31"/>
      <c r="K10" s="31"/>
      <c r="L10" s="31"/>
      <c r="M10" s="24"/>
    </row>
    <row r="11" spans="1:38" ht="24.95" customHeight="1" x14ac:dyDescent="0.3">
      <c r="A11" s="21"/>
      <c r="B11" s="21"/>
      <c r="C11" s="22"/>
      <c r="D11" s="22"/>
      <c r="E11" s="31"/>
      <c r="F11" s="31"/>
      <c r="G11" s="31"/>
      <c r="H11" s="31"/>
      <c r="I11" s="31"/>
      <c r="J11" s="31"/>
      <c r="K11" s="31"/>
      <c r="L11" s="31"/>
      <c r="M11" s="24"/>
    </row>
    <row r="12" spans="1:38" ht="24.95" customHeight="1" x14ac:dyDescent="0.3">
      <c r="A12" s="21"/>
      <c r="B12" s="21"/>
      <c r="C12" s="22"/>
      <c r="D12" s="22"/>
      <c r="E12" s="31"/>
      <c r="F12" s="31"/>
      <c r="G12" s="31"/>
      <c r="H12" s="31"/>
      <c r="I12" s="31"/>
      <c r="J12" s="31"/>
      <c r="K12" s="31"/>
      <c r="L12" s="31"/>
      <c r="M12" s="24"/>
    </row>
    <row r="13" spans="1:38" ht="24.95" customHeight="1" x14ac:dyDescent="0.3">
      <c r="A13" s="21"/>
      <c r="B13" s="21"/>
      <c r="C13" s="22"/>
      <c r="D13" s="22"/>
      <c r="E13" s="31"/>
      <c r="F13" s="31"/>
      <c r="G13" s="31"/>
      <c r="H13" s="31"/>
      <c r="I13" s="31"/>
      <c r="J13" s="31"/>
      <c r="K13" s="31"/>
      <c r="L13" s="31"/>
      <c r="M13" s="24"/>
    </row>
    <row r="14" spans="1:38" ht="24.95" customHeight="1" x14ac:dyDescent="0.3">
      <c r="A14" s="21"/>
      <c r="B14" s="21"/>
      <c r="C14" s="22"/>
      <c r="D14" s="22"/>
      <c r="E14" s="31"/>
      <c r="F14" s="31"/>
      <c r="G14" s="31"/>
      <c r="H14" s="31"/>
      <c r="I14" s="31"/>
      <c r="J14" s="31"/>
      <c r="K14" s="31"/>
      <c r="L14" s="31"/>
      <c r="M14" s="24"/>
    </row>
    <row r="15" spans="1:38" ht="24.95" customHeight="1" x14ac:dyDescent="0.3">
      <c r="A15" s="21"/>
      <c r="B15" s="21"/>
      <c r="C15" s="22"/>
      <c r="D15" s="22"/>
      <c r="E15" s="31"/>
      <c r="F15" s="31"/>
      <c r="G15" s="31"/>
      <c r="H15" s="31"/>
      <c r="I15" s="31"/>
      <c r="J15" s="31"/>
      <c r="K15" s="31"/>
      <c r="L15" s="31"/>
      <c r="M15" s="24"/>
    </row>
    <row r="16" spans="1:38" ht="24.95" customHeight="1" x14ac:dyDescent="0.3">
      <c r="A16" s="21"/>
      <c r="B16" s="21"/>
      <c r="C16" s="22"/>
      <c r="D16" s="22"/>
      <c r="E16" s="31"/>
      <c r="F16" s="31"/>
      <c r="G16" s="31"/>
      <c r="H16" s="31"/>
      <c r="I16" s="31"/>
      <c r="J16" s="31"/>
      <c r="K16" s="31"/>
      <c r="L16" s="31"/>
      <c r="M16" s="24"/>
    </row>
    <row r="17" spans="1:38" ht="24.95" customHeight="1" x14ac:dyDescent="0.3">
      <c r="A17" s="21"/>
      <c r="B17" s="21"/>
      <c r="C17" s="22"/>
      <c r="D17" s="22"/>
      <c r="E17" s="31"/>
      <c r="F17" s="31"/>
      <c r="G17" s="31"/>
      <c r="H17" s="31"/>
      <c r="I17" s="31"/>
      <c r="J17" s="31"/>
      <c r="K17" s="31"/>
      <c r="L17" s="31"/>
      <c r="M17" s="24"/>
    </row>
    <row r="18" spans="1:38" ht="24.95" customHeight="1" x14ac:dyDescent="0.3">
      <c r="A18" s="21"/>
      <c r="B18" s="21"/>
      <c r="C18" s="22"/>
      <c r="D18" s="22"/>
      <c r="E18" s="31"/>
      <c r="F18" s="31"/>
      <c r="G18" s="31"/>
      <c r="H18" s="31"/>
      <c r="I18" s="31"/>
      <c r="J18" s="31"/>
      <c r="K18" s="31"/>
      <c r="L18" s="31"/>
      <c r="M18" s="24"/>
    </row>
    <row r="19" spans="1:38" ht="24.95" customHeight="1" x14ac:dyDescent="0.3">
      <c r="A19" s="21"/>
      <c r="B19" s="21"/>
      <c r="C19" s="22"/>
      <c r="D19" s="22"/>
      <c r="E19" s="31"/>
      <c r="F19" s="31"/>
      <c r="G19" s="31"/>
      <c r="H19" s="31"/>
      <c r="I19" s="31"/>
      <c r="J19" s="31"/>
      <c r="K19" s="31"/>
      <c r="L19" s="31"/>
      <c r="M19" s="24"/>
    </row>
    <row r="20" spans="1:38" ht="24.95" customHeight="1" x14ac:dyDescent="0.3">
      <c r="A20" s="21"/>
      <c r="B20" s="21"/>
      <c r="C20" s="22"/>
      <c r="D20" s="22"/>
      <c r="E20" s="31"/>
      <c r="F20" s="31"/>
      <c r="G20" s="31"/>
      <c r="H20" s="31"/>
      <c r="I20" s="31"/>
      <c r="J20" s="31"/>
      <c r="K20" s="31"/>
      <c r="L20" s="31"/>
      <c r="M20" s="24"/>
    </row>
    <row r="21" spans="1:38" ht="24.95" customHeight="1" x14ac:dyDescent="0.3">
      <c r="A21" s="21"/>
      <c r="B21" s="21"/>
      <c r="C21" s="22"/>
      <c r="D21" s="22"/>
      <c r="E21" s="31"/>
      <c r="F21" s="31"/>
      <c r="G21" s="31"/>
      <c r="H21" s="31"/>
      <c r="I21" s="31"/>
      <c r="J21" s="31"/>
      <c r="K21" s="31"/>
      <c r="L21" s="31"/>
      <c r="M21" s="24"/>
    </row>
    <row r="22" spans="1:38" ht="24.95" customHeight="1" x14ac:dyDescent="0.3">
      <c r="A22" s="21"/>
      <c r="B22" s="21"/>
      <c r="C22" s="22"/>
      <c r="D22" s="22"/>
      <c r="E22" s="31"/>
      <c r="F22" s="31"/>
      <c r="G22" s="31"/>
      <c r="H22" s="31"/>
      <c r="I22" s="31"/>
      <c r="J22" s="31"/>
      <c r="K22" s="31"/>
      <c r="L22" s="31"/>
      <c r="M22" s="24"/>
    </row>
    <row r="23" spans="1:38" ht="24.95" customHeight="1" x14ac:dyDescent="0.3">
      <c r="A23" s="21"/>
      <c r="B23" s="21"/>
      <c r="C23" s="22"/>
      <c r="D23" s="22"/>
      <c r="E23" s="31"/>
      <c r="F23" s="31"/>
      <c r="G23" s="31"/>
      <c r="H23" s="31"/>
      <c r="I23" s="31"/>
      <c r="J23" s="31"/>
      <c r="K23" s="31"/>
      <c r="L23" s="31"/>
      <c r="M23" s="24"/>
    </row>
    <row r="24" spans="1:38" ht="24.95" customHeight="1" x14ac:dyDescent="0.3">
      <c r="A24" s="21"/>
      <c r="B24" s="21"/>
      <c r="C24" s="22"/>
      <c r="D24" s="22"/>
      <c r="E24" s="31"/>
      <c r="F24" s="31"/>
      <c r="G24" s="31"/>
      <c r="H24" s="31"/>
      <c r="I24" s="31"/>
      <c r="J24" s="31"/>
      <c r="K24" s="31"/>
      <c r="L24" s="31"/>
      <c r="M24" s="24"/>
    </row>
    <row r="25" spans="1:38" ht="24.95" customHeight="1" x14ac:dyDescent="0.3">
      <c r="A25" s="21"/>
      <c r="B25" s="21"/>
      <c r="C25" s="22"/>
      <c r="D25" s="22"/>
      <c r="E25" s="31"/>
      <c r="F25" s="31"/>
      <c r="G25" s="31"/>
      <c r="H25" s="31"/>
      <c r="I25" s="31"/>
      <c r="J25" s="31"/>
      <c r="K25" s="31"/>
      <c r="L25" s="31"/>
      <c r="M25" s="24"/>
    </row>
    <row r="26" spans="1:38" ht="24.95" customHeight="1" x14ac:dyDescent="0.3">
      <c r="A26" s="21"/>
      <c r="B26" s="21"/>
      <c r="C26" s="22"/>
      <c r="D26" s="22"/>
      <c r="E26" s="31"/>
      <c r="F26" s="31"/>
      <c r="G26" s="31"/>
      <c r="H26" s="31"/>
      <c r="I26" s="31"/>
      <c r="J26" s="31"/>
      <c r="K26" s="31"/>
      <c r="L26" s="31"/>
      <c r="M26" s="24"/>
    </row>
    <row r="27" spans="1:38" ht="24.95" customHeight="1" x14ac:dyDescent="0.3">
      <c r="A27" s="21"/>
      <c r="B27" s="21"/>
      <c r="C27" s="22"/>
      <c r="D27" s="22"/>
      <c r="E27" s="23"/>
      <c r="F27" s="23"/>
      <c r="G27" s="23"/>
      <c r="H27" s="23"/>
      <c r="I27" s="23"/>
      <c r="J27" s="23"/>
      <c r="K27" s="23"/>
      <c r="L27" s="23"/>
      <c r="M27" s="24"/>
    </row>
    <row r="28" spans="1:38" ht="24.95" customHeight="1" x14ac:dyDescent="0.3">
      <c r="A28" s="21"/>
      <c r="B28" s="21"/>
      <c r="C28" s="22"/>
      <c r="D28" s="22"/>
      <c r="E28" s="23"/>
      <c r="F28" s="23"/>
      <c r="G28" s="23"/>
      <c r="H28" s="23"/>
      <c r="I28" s="23"/>
      <c r="J28" s="23"/>
      <c r="K28" s="23"/>
      <c r="L28" s="23"/>
      <c r="M28" s="24"/>
    </row>
    <row r="29" spans="1:38" ht="24.95" customHeight="1" x14ac:dyDescent="0.3">
      <c r="A29" s="21"/>
      <c r="B29" s="21"/>
      <c r="C29" s="22"/>
      <c r="D29" s="22"/>
      <c r="E29" s="23"/>
      <c r="F29" s="23"/>
      <c r="G29" s="23"/>
      <c r="H29" s="23"/>
      <c r="I29" s="23"/>
      <c r="J29" s="23"/>
      <c r="K29" s="23"/>
      <c r="L29" s="23"/>
      <c r="M29" s="24"/>
    </row>
    <row r="30" spans="1:38" ht="24.95" customHeight="1" x14ac:dyDescent="0.3">
      <c r="A30" s="27" t="s">
        <v>42</v>
      </c>
      <c r="B30" s="21"/>
      <c r="C30" s="22"/>
      <c r="D30" s="22"/>
      <c r="E30" s="23"/>
      <c r="F30" s="31">
        <f>SUMIF($Q$5:$Q$29,1,F5:F29)</f>
        <v>0</v>
      </c>
      <c r="G30" s="23"/>
      <c r="H30" s="31">
        <f>SUMIF($Q$5:$Q$29,1,H5:H29)</f>
        <v>0</v>
      </c>
      <c r="I30" s="23"/>
      <c r="J30" s="31">
        <f>SUMIF($Q$5:$Q$29,1,J5:J29)</f>
        <v>0</v>
      </c>
      <c r="K30" s="23"/>
      <c r="L30" s="31">
        <f>F30+H30+J30</f>
        <v>0</v>
      </c>
      <c r="M30" s="24"/>
      <c r="R30" s="1">
        <f>SUM($R$5:$R$29)</f>
        <v>0</v>
      </c>
      <c r="S30" s="1">
        <f>SUM($S$5:$S$29)</f>
        <v>0</v>
      </c>
      <c r="T30" s="1">
        <f>SUM($T$5:$T$29)</f>
        <v>0</v>
      </c>
      <c r="U30" s="1">
        <f>SUM($U$5:$U$29)</f>
        <v>0</v>
      </c>
      <c r="V30" s="1">
        <f>SUM($V$5:$V$29)</f>
        <v>0</v>
      </c>
      <c r="W30" s="1">
        <f>SUM($W$5:$W$29)</f>
        <v>0</v>
      </c>
      <c r="X30" s="1">
        <f>SUM($X$5:$X$29)</f>
        <v>0</v>
      </c>
      <c r="Y30" s="1">
        <f>SUM($Y$5:$Y$29)</f>
        <v>0</v>
      </c>
      <c r="Z30" s="1">
        <f>SUM($Z$5:$Z$29)</f>
        <v>0</v>
      </c>
      <c r="AA30" s="1">
        <f>SUM($AA$5:$AA$29)</f>
        <v>0</v>
      </c>
      <c r="AB30" s="1">
        <f>SUM($AB$5:$AB$29)</f>
        <v>0</v>
      </c>
      <c r="AC30" s="1">
        <f>SUM($AC$5:$AC$29)</f>
        <v>0</v>
      </c>
      <c r="AD30" s="1">
        <f>SUM($AD$5:$AD$29)</f>
        <v>0</v>
      </c>
      <c r="AE30" s="1">
        <f>SUM($AE$5:$AE$29)</f>
        <v>0</v>
      </c>
      <c r="AF30" s="1">
        <f>SUM($AF$5:$AF$29)</f>
        <v>0</v>
      </c>
      <c r="AG30" s="1">
        <f>SUM($AG$5:$AG$29)</f>
        <v>0</v>
      </c>
      <c r="AH30" s="1">
        <f>SUM($AH$5:$AH$29)</f>
        <v>0</v>
      </c>
      <c r="AI30" s="1">
        <f>SUM($AI$5:$AI$29)</f>
        <v>0</v>
      </c>
      <c r="AJ30" s="1">
        <f>SUM($AJ$5:$AJ$29)</f>
        <v>0</v>
      </c>
      <c r="AK30" s="1">
        <f>SUM($AK$5:$AK$29)</f>
        <v>0</v>
      </c>
      <c r="AL30" s="1">
        <f>SUM($AL$5:$AL$29)</f>
        <v>0</v>
      </c>
    </row>
    <row r="31" spans="1:38" ht="24.95" customHeight="1" x14ac:dyDescent="0.3">
      <c r="A31" s="26" t="s">
        <v>171</v>
      </c>
      <c r="B31" s="21"/>
      <c r="C31" s="22"/>
      <c r="D31" s="22"/>
      <c r="E31" s="31"/>
      <c r="F31" s="31"/>
      <c r="G31" s="31"/>
      <c r="H31" s="31"/>
      <c r="I31" s="31"/>
      <c r="J31" s="31"/>
      <c r="K31" s="31"/>
      <c r="L31" s="31"/>
      <c r="M31" s="24"/>
    </row>
    <row r="32" spans="1:38" ht="24.95" customHeight="1" x14ac:dyDescent="0.3">
      <c r="A32" s="28" t="s">
        <v>161</v>
      </c>
      <c r="B32" s="28" t="s">
        <v>2</v>
      </c>
      <c r="C32" s="27" t="s">
        <v>41</v>
      </c>
      <c r="D32" s="32">
        <v>1</v>
      </c>
      <c r="E32" s="31">
        <f>내역서!F30</f>
        <v>0</v>
      </c>
      <c r="F32" s="31">
        <f t="shared" ref="F32:F42" si="0">D32*E32</f>
        <v>0</v>
      </c>
      <c r="G32" s="31">
        <f>내역서!H30</f>
        <v>0</v>
      </c>
      <c r="H32" s="31">
        <f t="shared" ref="H32:H42" si="1">D32*G32</f>
        <v>0</v>
      </c>
      <c r="I32" s="31">
        <f>내역서!J30</f>
        <v>0</v>
      </c>
      <c r="J32" s="31">
        <f t="shared" ref="J32:J42" si="2">D32*I32</f>
        <v>0</v>
      </c>
      <c r="K32" s="31">
        <f t="shared" ref="K32:K42" si="3">E32+G32+I32</f>
        <v>0</v>
      </c>
      <c r="L32" s="31">
        <f t="shared" ref="L32:L42" si="4">F32+H32+J32</f>
        <v>0</v>
      </c>
      <c r="M32" s="28" t="s">
        <v>2</v>
      </c>
      <c r="Q32" s="1">
        <v>1</v>
      </c>
      <c r="R32" s="1">
        <f>내역서!R30*D32</f>
        <v>0</v>
      </c>
      <c r="S32" s="1">
        <f>내역서!S30*D32</f>
        <v>0</v>
      </c>
      <c r="T32" s="1">
        <f>내역서!T30*D32</f>
        <v>0</v>
      </c>
      <c r="U32" s="1">
        <f>내역서!U30*D32</f>
        <v>0</v>
      </c>
      <c r="V32" s="1">
        <f>내역서!V30*D32</f>
        <v>0</v>
      </c>
      <c r="W32" s="1">
        <f>내역서!W30*D32</f>
        <v>0</v>
      </c>
      <c r="X32" s="1">
        <f>내역서!X30*D32</f>
        <v>0</v>
      </c>
      <c r="Y32" s="1">
        <f>내역서!Y30*D32</f>
        <v>0</v>
      </c>
      <c r="Z32" s="1">
        <f>내역서!Z30*D32</f>
        <v>0</v>
      </c>
      <c r="AA32" s="1">
        <f>내역서!AA30*D32</f>
        <v>0</v>
      </c>
      <c r="AB32" s="1">
        <f>내역서!AB30*D32</f>
        <v>0</v>
      </c>
      <c r="AC32" s="1">
        <f>내역서!AC30*D32</f>
        <v>0</v>
      </c>
      <c r="AD32" s="1">
        <f>내역서!AD30*D32</f>
        <v>0</v>
      </c>
      <c r="AE32" s="1">
        <f>내역서!AE30*D32</f>
        <v>0</v>
      </c>
      <c r="AF32" s="1">
        <f>내역서!AF30*D32</f>
        <v>0</v>
      </c>
      <c r="AG32" s="1">
        <f>내역서!AG30*D32</f>
        <v>0</v>
      </c>
      <c r="AH32" s="1">
        <f>내역서!AH30*D32</f>
        <v>0</v>
      </c>
      <c r="AI32" s="1">
        <f>내역서!AI30*D32</f>
        <v>0</v>
      </c>
      <c r="AJ32" s="1">
        <f>내역서!AJ30*D32</f>
        <v>0</v>
      </c>
      <c r="AK32" s="1">
        <f>내역서!AK30*D32</f>
        <v>0</v>
      </c>
      <c r="AL32" s="1">
        <f>내역서!AL30*D32</f>
        <v>0</v>
      </c>
    </row>
    <row r="33" spans="1:38" ht="24.95" customHeight="1" x14ac:dyDescent="0.3">
      <c r="A33" s="28" t="s">
        <v>162</v>
      </c>
      <c r="B33" s="28" t="s">
        <v>2</v>
      </c>
      <c r="C33" s="27" t="s">
        <v>41</v>
      </c>
      <c r="D33" s="32">
        <v>1</v>
      </c>
      <c r="E33" s="31">
        <f>내역서!F56</f>
        <v>0</v>
      </c>
      <c r="F33" s="31">
        <f t="shared" si="0"/>
        <v>0</v>
      </c>
      <c r="G33" s="31">
        <f>내역서!H56</f>
        <v>0</v>
      </c>
      <c r="H33" s="31">
        <f t="shared" si="1"/>
        <v>0</v>
      </c>
      <c r="I33" s="31">
        <f>내역서!J56</f>
        <v>0</v>
      </c>
      <c r="J33" s="31">
        <f t="shared" si="2"/>
        <v>0</v>
      </c>
      <c r="K33" s="31">
        <f t="shared" si="3"/>
        <v>0</v>
      </c>
      <c r="L33" s="31">
        <f t="shared" si="4"/>
        <v>0</v>
      </c>
      <c r="M33" s="28" t="s">
        <v>2</v>
      </c>
      <c r="Q33" s="1">
        <v>1</v>
      </c>
      <c r="R33" s="1">
        <f>내역서!R56*D33</f>
        <v>0</v>
      </c>
      <c r="S33" s="1">
        <f>내역서!S56*D33</f>
        <v>0</v>
      </c>
      <c r="T33" s="1">
        <f>내역서!T56*D33</f>
        <v>0</v>
      </c>
      <c r="U33" s="1">
        <f>내역서!U56*D33</f>
        <v>0</v>
      </c>
      <c r="V33" s="1">
        <f>내역서!V56*D33</f>
        <v>0</v>
      </c>
      <c r="W33" s="1">
        <f>내역서!W56*D33</f>
        <v>0</v>
      </c>
      <c r="X33" s="1">
        <f>내역서!X56*D33</f>
        <v>0</v>
      </c>
      <c r="Y33" s="1">
        <f>내역서!Y56*D33</f>
        <v>0</v>
      </c>
      <c r="Z33" s="1">
        <f>내역서!Z56*D33</f>
        <v>0</v>
      </c>
      <c r="AA33" s="1">
        <f>내역서!AA56*D33</f>
        <v>0</v>
      </c>
      <c r="AB33" s="1">
        <f>내역서!AB56*D33</f>
        <v>0</v>
      </c>
      <c r="AC33" s="1">
        <f>내역서!AC56*D33</f>
        <v>0</v>
      </c>
      <c r="AD33" s="1">
        <f>내역서!AD56*D33</f>
        <v>0</v>
      </c>
      <c r="AE33" s="1">
        <f>내역서!AE56*D33</f>
        <v>0</v>
      </c>
      <c r="AF33" s="1">
        <f>내역서!AF56*D33</f>
        <v>0</v>
      </c>
      <c r="AG33" s="1">
        <f>내역서!AG56*D33</f>
        <v>0</v>
      </c>
      <c r="AH33" s="1">
        <f>내역서!AH56*D33</f>
        <v>0</v>
      </c>
      <c r="AI33" s="1">
        <f>내역서!AI56*D33</f>
        <v>0</v>
      </c>
      <c r="AJ33" s="1">
        <f>내역서!AJ56*D33</f>
        <v>0</v>
      </c>
      <c r="AK33" s="1">
        <f>내역서!AK56*D33</f>
        <v>0</v>
      </c>
      <c r="AL33" s="1">
        <f>내역서!AL56*D33</f>
        <v>0</v>
      </c>
    </row>
    <row r="34" spans="1:38" ht="24.95" customHeight="1" x14ac:dyDescent="0.3">
      <c r="A34" s="28" t="s">
        <v>163</v>
      </c>
      <c r="B34" s="28" t="s">
        <v>2</v>
      </c>
      <c r="C34" s="27" t="s">
        <v>41</v>
      </c>
      <c r="D34" s="32">
        <v>1</v>
      </c>
      <c r="E34" s="31">
        <f>내역서!F82</f>
        <v>0</v>
      </c>
      <c r="F34" s="31">
        <f t="shared" si="0"/>
        <v>0</v>
      </c>
      <c r="G34" s="31">
        <f>내역서!H82</f>
        <v>0</v>
      </c>
      <c r="H34" s="31">
        <f t="shared" si="1"/>
        <v>0</v>
      </c>
      <c r="I34" s="31">
        <f>내역서!J82</f>
        <v>0</v>
      </c>
      <c r="J34" s="31">
        <f t="shared" si="2"/>
        <v>0</v>
      </c>
      <c r="K34" s="31">
        <f t="shared" si="3"/>
        <v>0</v>
      </c>
      <c r="L34" s="31">
        <f t="shared" si="4"/>
        <v>0</v>
      </c>
      <c r="M34" s="28" t="s">
        <v>2</v>
      </c>
      <c r="Q34" s="1">
        <v>1</v>
      </c>
      <c r="R34" s="1">
        <f>내역서!R82*D34</f>
        <v>0</v>
      </c>
      <c r="S34" s="1">
        <f>내역서!S82*D34</f>
        <v>0</v>
      </c>
      <c r="T34" s="1">
        <f>내역서!T82*D34</f>
        <v>0</v>
      </c>
      <c r="U34" s="1">
        <f>내역서!U82*D34</f>
        <v>0</v>
      </c>
      <c r="V34" s="1">
        <f>내역서!V82*D34</f>
        <v>0</v>
      </c>
      <c r="W34" s="1">
        <f>내역서!W82*D34</f>
        <v>0</v>
      </c>
      <c r="X34" s="1">
        <f>내역서!X82*D34</f>
        <v>0</v>
      </c>
      <c r="Y34" s="1">
        <f>내역서!Y82*D34</f>
        <v>0</v>
      </c>
      <c r="Z34" s="1">
        <f>내역서!Z82*D34</f>
        <v>0</v>
      </c>
      <c r="AA34" s="1">
        <f>내역서!AA82*D34</f>
        <v>0</v>
      </c>
      <c r="AB34" s="1">
        <f>내역서!AB82*D34</f>
        <v>0</v>
      </c>
      <c r="AC34" s="1">
        <f>내역서!AC82*D34</f>
        <v>0</v>
      </c>
      <c r="AD34" s="1">
        <f>내역서!AD82*D34</f>
        <v>0</v>
      </c>
      <c r="AE34" s="1">
        <f>내역서!AE82*D34</f>
        <v>0</v>
      </c>
      <c r="AF34" s="1">
        <f>내역서!AF82*D34</f>
        <v>0</v>
      </c>
      <c r="AG34" s="1">
        <f>내역서!AG82*D34</f>
        <v>0</v>
      </c>
      <c r="AH34" s="1">
        <f>내역서!AH82*D34</f>
        <v>0</v>
      </c>
      <c r="AI34" s="1">
        <f>내역서!AI82*D34</f>
        <v>0</v>
      </c>
      <c r="AJ34" s="1">
        <f>내역서!AJ82*D34</f>
        <v>0</v>
      </c>
      <c r="AK34" s="1">
        <f>내역서!AK82*D34</f>
        <v>0</v>
      </c>
      <c r="AL34" s="1">
        <f>내역서!AL82*D34</f>
        <v>0</v>
      </c>
    </row>
    <row r="35" spans="1:38" ht="24.95" customHeight="1" x14ac:dyDescent="0.3">
      <c r="A35" s="28" t="s">
        <v>164</v>
      </c>
      <c r="B35" s="28" t="s">
        <v>2</v>
      </c>
      <c r="C35" s="27" t="s">
        <v>41</v>
      </c>
      <c r="D35" s="32">
        <v>1</v>
      </c>
      <c r="E35" s="31">
        <f>내역서!F108</f>
        <v>0</v>
      </c>
      <c r="F35" s="31">
        <f t="shared" si="0"/>
        <v>0</v>
      </c>
      <c r="G35" s="31">
        <f>내역서!H108</f>
        <v>0</v>
      </c>
      <c r="H35" s="31">
        <f t="shared" si="1"/>
        <v>0</v>
      </c>
      <c r="I35" s="31">
        <f>내역서!J108</f>
        <v>0</v>
      </c>
      <c r="J35" s="31">
        <f t="shared" si="2"/>
        <v>0</v>
      </c>
      <c r="K35" s="31">
        <f t="shared" si="3"/>
        <v>0</v>
      </c>
      <c r="L35" s="31">
        <f t="shared" si="4"/>
        <v>0</v>
      </c>
      <c r="M35" s="28" t="s">
        <v>2</v>
      </c>
      <c r="Q35" s="1">
        <v>1</v>
      </c>
      <c r="R35" s="1">
        <f>내역서!R108*D35</f>
        <v>0</v>
      </c>
      <c r="S35" s="1">
        <f>내역서!S108*D35</f>
        <v>0</v>
      </c>
      <c r="T35" s="1">
        <f>내역서!T108*D35</f>
        <v>0</v>
      </c>
      <c r="U35" s="1">
        <f>내역서!U108*D35</f>
        <v>0</v>
      </c>
      <c r="V35" s="1">
        <f>내역서!V108*D35</f>
        <v>0</v>
      </c>
      <c r="W35" s="1">
        <f>내역서!W108*D35</f>
        <v>0</v>
      </c>
      <c r="X35" s="1">
        <f>내역서!X108*D35</f>
        <v>0</v>
      </c>
      <c r="Y35" s="1">
        <f>내역서!Y108*D35</f>
        <v>0</v>
      </c>
      <c r="Z35" s="1">
        <f>내역서!Z108*D35</f>
        <v>0</v>
      </c>
      <c r="AA35" s="1">
        <f>내역서!AA108*D35</f>
        <v>0</v>
      </c>
      <c r="AB35" s="1">
        <f>내역서!AB108*D35</f>
        <v>0</v>
      </c>
      <c r="AC35" s="1">
        <f>내역서!AC108*D35</f>
        <v>0</v>
      </c>
      <c r="AD35" s="1">
        <f>내역서!AD108*D35</f>
        <v>0</v>
      </c>
      <c r="AE35" s="1">
        <f>내역서!AE108*D35</f>
        <v>0</v>
      </c>
      <c r="AF35" s="1">
        <f>내역서!AF108*D35</f>
        <v>0</v>
      </c>
      <c r="AG35" s="1">
        <f>내역서!AG108*D35</f>
        <v>0</v>
      </c>
      <c r="AH35" s="1">
        <f>내역서!AH108*D35</f>
        <v>0</v>
      </c>
      <c r="AI35" s="1">
        <f>내역서!AI108*D35</f>
        <v>0</v>
      </c>
      <c r="AJ35" s="1">
        <f>내역서!AJ108*D35</f>
        <v>0</v>
      </c>
      <c r="AK35" s="1">
        <f>내역서!AK108*D35</f>
        <v>0</v>
      </c>
      <c r="AL35" s="1">
        <f>내역서!AL108*D35</f>
        <v>0</v>
      </c>
    </row>
    <row r="36" spans="1:38" ht="24.95" customHeight="1" x14ac:dyDescent="0.3">
      <c r="A36" s="28" t="s">
        <v>165</v>
      </c>
      <c r="B36" s="28" t="s">
        <v>2</v>
      </c>
      <c r="C36" s="27" t="s">
        <v>41</v>
      </c>
      <c r="D36" s="32">
        <v>1</v>
      </c>
      <c r="E36" s="31">
        <f>내역서!F134</f>
        <v>0</v>
      </c>
      <c r="F36" s="31">
        <f t="shared" si="0"/>
        <v>0</v>
      </c>
      <c r="G36" s="31">
        <f>내역서!H134</f>
        <v>0</v>
      </c>
      <c r="H36" s="31">
        <f t="shared" si="1"/>
        <v>0</v>
      </c>
      <c r="I36" s="31">
        <f>내역서!J134</f>
        <v>0</v>
      </c>
      <c r="J36" s="31">
        <f t="shared" si="2"/>
        <v>0</v>
      </c>
      <c r="K36" s="31">
        <f t="shared" si="3"/>
        <v>0</v>
      </c>
      <c r="L36" s="31">
        <f t="shared" si="4"/>
        <v>0</v>
      </c>
      <c r="M36" s="28" t="s">
        <v>2</v>
      </c>
      <c r="Q36" s="1">
        <v>1</v>
      </c>
      <c r="R36" s="1">
        <f>내역서!R134*D36</f>
        <v>0</v>
      </c>
      <c r="S36" s="1">
        <f>내역서!S134*D36</f>
        <v>0</v>
      </c>
      <c r="T36" s="1">
        <f>내역서!T134*D36</f>
        <v>0</v>
      </c>
      <c r="U36" s="1">
        <f>내역서!U134*D36</f>
        <v>0</v>
      </c>
      <c r="V36" s="1">
        <f>내역서!V134*D36</f>
        <v>0</v>
      </c>
      <c r="W36" s="1">
        <f>내역서!W134*D36</f>
        <v>0</v>
      </c>
      <c r="X36" s="1">
        <f>내역서!X134*D36</f>
        <v>0</v>
      </c>
      <c r="Y36" s="1">
        <f>내역서!Y134*D36</f>
        <v>0</v>
      </c>
      <c r="Z36" s="1">
        <f>내역서!Z134*D36</f>
        <v>0</v>
      </c>
      <c r="AA36" s="1">
        <f>내역서!AA134*D36</f>
        <v>0</v>
      </c>
      <c r="AB36" s="1">
        <f>내역서!AB134*D36</f>
        <v>0</v>
      </c>
      <c r="AC36" s="1">
        <f>내역서!AC134*D36</f>
        <v>0</v>
      </c>
      <c r="AD36" s="1">
        <f>내역서!AD134*D36</f>
        <v>0</v>
      </c>
      <c r="AE36" s="1">
        <f>내역서!AE134*D36</f>
        <v>0</v>
      </c>
      <c r="AF36" s="1">
        <f>내역서!AF134*D36</f>
        <v>0</v>
      </c>
      <c r="AG36" s="1">
        <f>내역서!AG134*D36</f>
        <v>0</v>
      </c>
      <c r="AH36" s="1">
        <f>내역서!AH134*D36</f>
        <v>0</v>
      </c>
      <c r="AI36" s="1">
        <f>내역서!AI134*D36</f>
        <v>0</v>
      </c>
      <c r="AJ36" s="1">
        <f>내역서!AJ134*D36</f>
        <v>0</v>
      </c>
      <c r="AK36" s="1">
        <f>내역서!AK134*D36</f>
        <v>0</v>
      </c>
      <c r="AL36" s="1">
        <f>내역서!AL134*D36</f>
        <v>0</v>
      </c>
    </row>
    <row r="37" spans="1:38" ht="24.95" customHeight="1" x14ac:dyDescent="0.3">
      <c r="A37" s="28" t="s">
        <v>166</v>
      </c>
      <c r="B37" s="28" t="s">
        <v>2</v>
      </c>
      <c r="C37" s="27" t="s">
        <v>41</v>
      </c>
      <c r="D37" s="32">
        <v>1</v>
      </c>
      <c r="E37" s="31">
        <f>내역서!F160</f>
        <v>0</v>
      </c>
      <c r="F37" s="31">
        <f t="shared" si="0"/>
        <v>0</v>
      </c>
      <c r="G37" s="31">
        <f>내역서!H160</f>
        <v>0</v>
      </c>
      <c r="H37" s="31">
        <f t="shared" si="1"/>
        <v>0</v>
      </c>
      <c r="I37" s="31">
        <f>내역서!J160</f>
        <v>0</v>
      </c>
      <c r="J37" s="31">
        <f t="shared" si="2"/>
        <v>0</v>
      </c>
      <c r="K37" s="31">
        <f t="shared" si="3"/>
        <v>0</v>
      </c>
      <c r="L37" s="31">
        <f t="shared" si="4"/>
        <v>0</v>
      </c>
      <c r="M37" s="28" t="s">
        <v>2</v>
      </c>
      <c r="Q37" s="1">
        <v>1</v>
      </c>
      <c r="R37" s="1">
        <f>내역서!R160*D37</f>
        <v>0</v>
      </c>
      <c r="S37" s="1">
        <f>내역서!S160*D37</f>
        <v>0</v>
      </c>
      <c r="T37" s="1">
        <f>내역서!T160*D37</f>
        <v>0</v>
      </c>
      <c r="U37" s="1">
        <f>내역서!U160*D37</f>
        <v>0</v>
      </c>
      <c r="V37" s="1">
        <f>내역서!V160*D37</f>
        <v>0</v>
      </c>
      <c r="W37" s="1">
        <f>내역서!W160*D37</f>
        <v>0</v>
      </c>
      <c r="X37" s="1">
        <f>내역서!X160*D37</f>
        <v>0</v>
      </c>
      <c r="Y37" s="1">
        <f>내역서!Y160*D37</f>
        <v>0</v>
      </c>
      <c r="Z37" s="1">
        <f>내역서!Z160*D37</f>
        <v>0</v>
      </c>
      <c r="AA37" s="1">
        <f>내역서!AA160*D37</f>
        <v>0</v>
      </c>
      <c r="AB37" s="1">
        <f>내역서!AB160*D37</f>
        <v>0</v>
      </c>
      <c r="AC37" s="1">
        <f>내역서!AC160*D37</f>
        <v>0</v>
      </c>
      <c r="AD37" s="1">
        <f>내역서!AD160*D37</f>
        <v>0</v>
      </c>
      <c r="AE37" s="1">
        <f>내역서!AE160*D37</f>
        <v>0</v>
      </c>
      <c r="AF37" s="1">
        <f>내역서!AF160*D37</f>
        <v>0</v>
      </c>
      <c r="AG37" s="1">
        <f>내역서!AG160*D37</f>
        <v>0</v>
      </c>
      <c r="AH37" s="1">
        <f>내역서!AH160*D37</f>
        <v>0</v>
      </c>
      <c r="AI37" s="1">
        <f>내역서!AI160*D37</f>
        <v>0</v>
      </c>
      <c r="AJ37" s="1">
        <f>내역서!AJ160*D37</f>
        <v>0</v>
      </c>
      <c r="AK37" s="1">
        <f>내역서!AK160*D37</f>
        <v>0</v>
      </c>
      <c r="AL37" s="1">
        <f>내역서!AL160*D37</f>
        <v>0</v>
      </c>
    </row>
    <row r="38" spans="1:38" ht="24.95" customHeight="1" x14ac:dyDescent="0.3">
      <c r="A38" s="28" t="s">
        <v>167</v>
      </c>
      <c r="B38" s="28" t="s">
        <v>2</v>
      </c>
      <c r="C38" s="27" t="s">
        <v>41</v>
      </c>
      <c r="D38" s="32">
        <v>1</v>
      </c>
      <c r="E38" s="31">
        <f>내역서!F186</f>
        <v>0</v>
      </c>
      <c r="F38" s="31">
        <f t="shared" si="0"/>
        <v>0</v>
      </c>
      <c r="G38" s="31">
        <f>내역서!H186</f>
        <v>0</v>
      </c>
      <c r="H38" s="31">
        <f t="shared" si="1"/>
        <v>0</v>
      </c>
      <c r="I38" s="31">
        <f>내역서!J186</f>
        <v>0</v>
      </c>
      <c r="J38" s="31">
        <f t="shared" si="2"/>
        <v>0</v>
      </c>
      <c r="K38" s="31">
        <f t="shared" si="3"/>
        <v>0</v>
      </c>
      <c r="L38" s="31">
        <f t="shared" si="4"/>
        <v>0</v>
      </c>
      <c r="M38" s="28" t="s">
        <v>2</v>
      </c>
      <c r="Q38" s="1">
        <v>1</v>
      </c>
      <c r="R38" s="1">
        <f>내역서!R186*D38</f>
        <v>0</v>
      </c>
      <c r="S38" s="1">
        <f>내역서!S186*D38</f>
        <v>0</v>
      </c>
      <c r="T38" s="1">
        <f>내역서!T186*D38</f>
        <v>0</v>
      </c>
      <c r="U38" s="1">
        <f>내역서!U186*D38</f>
        <v>0</v>
      </c>
      <c r="V38" s="1">
        <f>내역서!V186*D38</f>
        <v>0</v>
      </c>
      <c r="W38" s="1">
        <f>내역서!W186*D38</f>
        <v>0</v>
      </c>
      <c r="X38" s="1">
        <f>내역서!X186*D38</f>
        <v>0</v>
      </c>
      <c r="Y38" s="1">
        <f>내역서!Y186*D38</f>
        <v>0</v>
      </c>
      <c r="Z38" s="1">
        <f>내역서!Z186*D38</f>
        <v>0</v>
      </c>
      <c r="AA38" s="1">
        <f>내역서!AA186*D38</f>
        <v>0</v>
      </c>
      <c r="AB38" s="1">
        <f>내역서!AB186*D38</f>
        <v>0</v>
      </c>
      <c r="AC38" s="1">
        <f>내역서!AC186*D38</f>
        <v>0</v>
      </c>
      <c r="AD38" s="1">
        <f>내역서!AD186*D38</f>
        <v>0</v>
      </c>
      <c r="AE38" s="1">
        <f>내역서!AE186*D38</f>
        <v>0</v>
      </c>
      <c r="AF38" s="1">
        <f>내역서!AF186*D38</f>
        <v>0</v>
      </c>
      <c r="AG38" s="1">
        <f>내역서!AG186*D38</f>
        <v>0</v>
      </c>
      <c r="AH38" s="1">
        <f>내역서!AH186*D38</f>
        <v>0</v>
      </c>
      <c r="AI38" s="1">
        <f>내역서!AI186*D38</f>
        <v>0</v>
      </c>
      <c r="AJ38" s="1">
        <f>내역서!AJ186*D38</f>
        <v>0</v>
      </c>
      <c r="AK38" s="1">
        <f>내역서!AK186*D38</f>
        <v>0</v>
      </c>
      <c r="AL38" s="1">
        <f>내역서!AL186*D38</f>
        <v>0</v>
      </c>
    </row>
    <row r="39" spans="1:38" ht="24.95" customHeight="1" x14ac:dyDescent="0.3">
      <c r="A39" s="28" t="s">
        <v>168</v>
      </c>
      <c r="B39" s="28" t="s">
        <v>2</v>
      </c>
      <c r="C39" s="27" t="s">
        <v>41</v>
      </c>
      <c r="D39" s="32">
        <v>1</v>
      </c>
      <c r="E39" s="31">
        <f>내역서!F212</f>
        <v>0</v>
      </c>
      <c r="F39" s="31">
        <f t="shared" si="0"/>
        <v>0</v>
      </c>
      <c r="G39" s="31">
        <f>내역서!H212</f>
        <v>0</v>
      </c>
      <c r="H39" s="31">
        <f t="shared" si="1"/>
        <v>0</v>
      </c>
      <c r="I39" s="31">
        <f>내역서!J212</f>
        <v>0</v>
      </c>
      <c r="J39" s="31">
        <f t="shared" si="2"/>
        <v>0</v>
      </c>
      <c r="K39" s="31">
        <f t="shared" si="3"/>
        <v>0</v>
      </c>
      <c r="L39" s="31">
        <f t="shared" si="4"/>
        <v>0</v>
      </c>
      <c r="M39" s="28" t="s">
        <v>2</v>
      </c>
      <c r="Q39" s="1">
        <v>1</v>
      </c>
      <c r="R39" s="1">
        <f>내역서!R212*D39</f>
        <v>0</v>
      </c>
      <c r="S39" s="1">
        <f>내역서!S212*D39</f>
        <v>0</v>
      </c>
      <c r="T39" s="1">
        <f>내역서!T212*D39</f>
        <v>0</v>
      </c>
      <c r="U39" s="1">
        <f>내역서!U212*D39</f>
        <v>0</v>
      </c>
      <c r="V39" s="1">
        <f>내역서!V212*D39</f>
        <v>0</v>
      </c>
      <c r="W39" s="1">
        <f>내역서!W212*D39</f>
        <v>0</v>
      </c>
      <c r="X39" s="1">
        <f>내역서!X212*D39</f>
        <v>0</v>
      </c>
      <c r="Y39" s="1">
        <f>내역서!Y212*D39</f>
        <v>0</v>
      </c>
      <c r="Z39" s="1">
        <f>내역서!Z212*D39</f>
        <v>0</v>
      </c>
      <c r="AA39" s="1">
        <f>내역서!AA212*D39</f>
        <v>0</v>
      </c>
      <c r="AB39" s="1">
        <f>내역서!AB212*D39</f>
        <v>0</v>
      </c>
      <c r="AC39" s="1">
        <f>내역서!AC212*D39</f>
        <v>0</v>
      </c>
      <c r="AD39" s="1">
        <f>내역서!AD212*D39</f>
        <v>0</v>
      </c>
      <c r="AE39" s="1">
        <f>내역서!AE212*D39</f>
        <v>0</v>
      </c>
      <c r="AF39" s="1">
        <f>내역서!AF212*D39</f>
        <v>0</v>
      </c>
      <c r="AG39" s="1">
        <f>내역서!AG212*D39</f>
        <v>0</v>
      </c>
      <c r="AH39" s="1">
        <f>내역서!AH212*D39</f>
        <v>0</v>
      </c>
      <c r="AI39" s="1">
        <f>내역서!AI212*D39</f>
        <v>0</v>
      </c>
      <c r="AJ39" s="1">
        <f>내역서!AJ212*D39</f>
        <v>0</v>
      </c>
      <c r="AK39" s="1">
        <f>내역서!AK212*D39</f>
        <v>0</v>
      </c>
      <c r="AL39" s="1">
        <f>내역서!AL212*D39</f>
        <v>0</v>
      </c>
    </row>
    <row r="40" spans="1:38" ht="24.95" customHeight="1" x14ac:dyDescent="0.3">
      <c r="A40" s="28" t="s">
        <v>244</v>
      </c>
      <c r="B40" s="28" t="s">
        <v>2</v>
      </c>
      <c r="C40" s="27" t="s">
        <v>41</v>
      </c>
      <c r="D40" s="32">
        <v>1</v>
      </c>
      <c r="E40" s="31">
        <f>내역서!F238</f>
        <v>0</v>
      </c>
      <c r="F40" s="31">
        <f t="shared" si="0"/>
        <v>0</v>
      </c>
      <c r="G40" s="31">
        <f>내역서!H238</f>
        <v>0</v>
      </c>
      <c r="H40" s="31">
        <f t="shared" si="1"/>
        <v>0</v>
      </c>
      <c r="I40" s="31">
        <f>내역서!J238</f>
        <v>0</v>
      </c>
      <c r="J40" s="31">
        <f t="shared" si="2"/>
        <v>0</v>
      </c>
      <c r="K40" s="31">
        <f t="shared" si="3"/>
        <v>0</v>
      </c>
      <c r="L40" s="31">
        <f t="shared" si="4"/>
        <v>0</v>
      </c>
      <c r="M40" s="28" t="s">
        <v>2</v>
      </c>
      <c r="Q40" s="1">
        <v>1</v>
      </c>
      <c r="R40" s="1">
        <f>내역서!R238*D40</f>
        <v>0</v>
      </c>
      <c r="S40" s="1">
        <f>내역서!S238*D40</f>
        <v>0</v>
      </c>
      <c r="T40" s="1">
        <f>내역서!T238*D40</f>
        <v>0</v>
      </c>
      <c r="U40" s="1">
        <f>내역서!U238*D40</f>
        <v>0</v>
      </c>
      <c r="V40" s="1">
        <f>내역서!V238*D40</f>
        <v>0</v>
      </c>
      <c r="W40" s="1">
        <f>내역서!W238*D40</f>
        <v>0</v>
      </c>
      <c r="X40" s="1">
        <f>내역서!X238*D40</f>
        <v>0</v>
      </c>
      <c r="Y40" s="1">
        <f>내역서!Y238*D40</f>
        <v>0</v>
      </c>
      <c r="Z40" s="1">
        <f>내역서!Z238*D40</f>
        <v>0</v>
      </c>
      <c r="AA40" s="1">
        <f>내역서!AA238*D40</f>
        <v>0</v>
      </c>
      <c r="AB40" s="1">
        <f>내역서!AB238*D40</f>
        <v>0</v>
      </c>
      <c r="AC40" s="1">
        <f>내역서!AC238*D40</f>
        <v>0</v>
      </c>
      <c r="AD40" s="1">
        <f>내역서!AD238*D40</f>
        <v>0</v>
      </c>
      <c r="AE40" s="1">
        <f>내역서!AE238*D40</f>
        <v>0</v>
      </c>
      <c r="AF40" s="1">
        <f>내역서!AF238*D40</f>
        <v>0</v>
      </c>
      <c r="AG40" s="1">
        <f>내역서!AG238*D40</f>
        <v>0</v>
      </c>
      <c r="AH40" s="1">
        <f>내역서!AH238*D40</f>
        <v>0</v>
      </c>
      <c r="AI40" s="1">
        <f>내역서!AI238*D40</f>
        <v>0</v>
      </c>
      <c r="AJ40" s="1">
        <f>내역서!AJ238*D40</f>
        <v>0</v>
      </c>
      <c r="AK40" s="1">
        <f>내역서!AK238*D40</f>
        <v>0</v>
      </c>
      <c r="AL40" s="1">
        <f>내역서!AL238*D40</f>
        <v>0</v>
      </c>
    </row>
    <row r="41" spans="1:38" ht="24.95" customHeight="1" x14ac:dyDescent="0.3">
      <c r="A41" s="28" t="s">
        <v>245</v>
      </c>
      <c r="B41" s="28" t="s">
        <v>2</v>
      </c>
      <c r="C41" s="27" t="s">
        <v>41</v>
      </c>
      <c r="D41" s="32">
        <v>1</v>
      </c>
      <c r="E41" s="31">
        <f>내역서!F264</f>
        <v>0</v>
      </c>
      <c r="F41" s="31">
        <f t="shared" si="0"/>
        <v>0</v>
      </c>
      <c r="G41" s="31">
        <f>내역서!H264</f>
        <v>0</v>
      </c>
      <c r="H41" s="31">
        <f t="shared" si="1"/>
        <v>0</v>
      </c>
      <c r="I41" s="31">
        <f>내역서!J264</f>
        <v>0</v>
      </c>
      <c r="J41" s="31">
        <f t="shared" si="2"/>
        <v>0</v>
      </c>
      <c r="K41" s="31">
        <f t="shared" si="3"/>
        <v>0</v>
      </c>
      <c r="L41" s="31">
        <f t="shared" si="4"/>
        <v>0</v>
      </c>
      <c r="M41" s="28" t="s">
        <v>2</v>
      </c>
      <c r="Q41" s="1">
        <v>1</v>
      </c>
      <c r="R41" s="1">
        <f>내역서!R264*D41</f>
        <v>0</v>
      </c>
      <c r="S41" s="1">
        <f>내역서!S264*D41</f>
        <v>0</v>
      </c>
      <c r="T41" s="1">
        <f>내역서!T264*D41</f>
        <v>0</v>
      </c>
      <c r="U41" s="1">
        <f>내역서!U264*D41</f>
        <v>0</v>
      </c>
      <c r="V41" s="1">
        <f>내역서!V264*D41</f>
        <v>0</v>
      </c>
      <c r="W41" s="1">
        <f>내역서!W264*D41</f>
        <v>0</v>
      </c>
      <c r="X41" s="1">
        <f>내역서!X264*D41</f>
        <v>0</v>
      </c>
      <c r="Y41" s="1">
        <f>내역서!Y264*D41</f>
        <v>0</v>
      </c>
      <c r="Z41" s="1">
        <f>내역서!Z264*D41</f>
        <v>0</v>
      </c>
      <c r="AA41" s="1">
        <f>내역서!AA264*D41</f>
        <v>0</v>
      </c>
      <c r="AB41" s="1">
        <f>내역서!AB264*D41</f>
        <v>0</v>
      </c>
      <c r="AC41" s="1">
        <f>내역서!AC264*D41</f>
        <v>0</v>
      </c>
      <c r="AD41" s="1">
        <f>내역서!AD264*D41</f>
        <v>0</v>
      </c>
      <c r="AE41" s="1">
        <f>내역서!AE264*D41</f>
        <v>0</v>
      </c>
      <c r="AF41" s="1">
        <f>내역서!AF264*D41</f>
        <v>0</v>
      </c>
      <c r="AG41" s="1">
        <f>내역서!AG264*D41</f>
        <v>0</v>
      </c>
      <c r="AH41" s="1">
        <f>내역서!AH264*D41</f>
        <v>0</v>
      </c>
      <c r="AI41" s="1">
        <f>내역서!AI264*D41</f>
        <v>0</v>
      </c>
      <c r="AJ41" s="1">
        <f>내역서!AJ264*D41</f>
        <v>0</v>
      </c>
      <c r="AK41" s="1">
        <f>내역서!AK264*D41</f>
        <v>0</v>
      </c>
      <c r="AL41" s="1">
        <f>내역서!AL264*D41</f>
        <v>0</v>
      </c>
    </row>
    <row r="42" spans="1:38" ht="24.95" customHeight="1" x14ac:dyDescent="0.3">
      <c r="A42" s="28" t="s">
        <v>246</v>
      </c>
      <c r="B42" s="28" t="s">
        <v>2</v>
      </c>
      <c r="C42" s="27" t="s">
        <v>41</v>
      </c>
      <c r="D42" s="32">
        <v>1</v>
      </c>
      <c r="E42" s="31">
        <f>내역서!F290</f>
        <v>0</v>
      </c>
      <c r="F42" s="31">
        <f t="shared" si="0"/>
        <v>0</v>
      </c>
      <c r="G42" s="31">
        <f>내역서!H290</f>
        <v>0</v>
      </c>
      <c r="H42" s="31">
        <f t="shared" si="1"/>
        <v>0</v>
      </c>
      <c r="I42" s="31">
        <f>내역서!J290</f>
        <v>0</v>
      </c>
      <c r="J42" s="31">
        <f t="shared" si="2"/>
        <v>0</v>
      </c>
      <c r="K42" s="31">
        <f t="shared" si="3"/>
        <v>0</v>
      </c>
      <c r="L42" s="31">
        <f t="shared" si="4"/>
        <v>0</v>
      </c>
      <c r="M42" s="28" t="s">
        <v>2</v>
      </c>
      <c r="Q42" s="1">
        <v>1</v>
      </c>
      <c r="R42" s="1">
        <f>내역서!R290*D42</f>
        <v>0</v>
      </c>
      <c r="S42" s="1">
        <f>내역서!S290*D42</f>
        <v>0</v>
      </c>
      <c r="T42" s="1">
        <f>내역서!T290*D42</f>
        <v>0</v>
      </c>
      <c r="U42" s="1">
        <f>내역서!U290*D42</f>
        <v>0</v>
      </c>
      <c r="V42" s="1">
        <f>내역서!V290*D42</f>
        <v>0</v>
      </c>
      <c r="W42" s="1">
        <f>내역서!W290*D42</f>
        <v>0</v>
      </c>
      <c r="X42" s="1">
        <f>내역서!X290*D42</f>
        <v>0</v>
      </c>
      <c r="Y42" s="1">
        <f>내역서!Y290*D42</f>
        <v>0</v>
      </c>
      <c r="Z42" s="1">
        <f>내역서!Z290*D42</f>
        <v>0</v>
      </c>
      <c r="AA42" s="1">
        <f>내역서!AA290*D42</f>
        <v>0</v>
      </c>
      <c r="AB42" s="1">
        <f>내역서!AB290*D42</f>
        <v>0</v>
      </c>
      <c r="AC42" s="1">
        <f>내역서!AC290*D42</f>
        <v>0</v>
      </c>
      <c r="AD42" s="1">
        <f>내역서!AD290*D42</f>
        <v>0</v>
      </c>
      <c r="AE42" s="1">
        <f>내역서!AE290*D42</f>
        <v>0</v>
      </c>
      <c r="AF42" s="1">
        <f>내역서!AF290*D42</f>
        <v>0</v>
      </c>
      <c r="AG42" s="1">
        <f>내역서!AG290*D42</f>
        <v>0</v>
      </c>
      <c r="AH42" s="1">
        <f>내역서!AH290*D42</f>
        <v>0</v>
      </c>
      <c r="AI42" s="1">
        <f>내역서!AI290*D42</f>
        <v>0</v>
      </c>
      <c r="AJ42" s="1">
        <f>내역서!AJ290*D42</f>
        <v>0</v>
      </c>
      <c r="AK42" s="1">
        <f>내역서!AK290*D42</f>
        <v>0</v>
      </c>
      <c r="AL42" s="1">
        <f>내역서!AL290*D42</f>
        <v>0</v>
      </c>
    </row>
    <row r="43" spans="1:38" ht="24.95" customHeight="1" x14ac:dyDescent="0.3">
      <c r="A43" s="21"/>
      <c r="B43" s="21"/>
      <c r="C43" s="22"/>
      <c r="D43" s="22"/>
      <c r="E43" s="31"/>
      <c r="F43" s="31"/>
      <c r="G43" s="31"/>
      <c r="H43" s="31"/>
      <c r="I43" s="31"/>
      <c r="J43" s="31"/>
      <c r="K43" s="31"/>
      <c r="L43" s="31"/>
      <c r="M43" s="24"/>
    </row>
    <row r="44" spans="1:38" ht="24.95" customHeight="1" x14ac:dyDescent="0.3">
      <c r="A44" s="21"/>
      <c r="B44" s="21"/>
      <c r="C44" s="22"/>
      <c r="D44" s="22"/>
      <c r="E44" s="23"/>
      <c r="F44" s="23"/>
      <c r="G44" s="23"/>
      <c r="H44" s="23"/>
      <c r="I44" s="23"/>
      <c r="J44" s="23"/>
      <c r="K44" s="23"/>
      <c r="L44" s="23"/>
      <c r="M44" s="24"/>
    </row>
    <row r="45" spans="1:38" ht="24.95" customHeight="1" x14ac:dyDescent="0.3">
      <c r="A45" s="21"/>
      <c r="B45" s="21"/>
      <c r="C45" s="22"/>
      <c r="D45" s="22"/>
      <c r="E45" s="23"/>
      <c r="F45" s="23"/>
      <c r="G45" s="23"/>
      <c r="H45" s="23"/>
      <c r="I45" s="23"/>
      <c r="J45" s="23"/>
      <c r="K45" s="23"/>
      <c r="L45" s="23"/>
      <c r="M45" s="24"/>
    </row>
    <row r="46" spans="1:38" ht="24.95" customHeight="1" x14ac:dyDescent="0.3">
      <c r="A46" s="21"/>
      <c r="B46" s="21"/>
      <c r="C46" s="22"/>
      <c r="D46" s="22"/>
      <c r="E46" s="23"/>
      <c r="F46" s="23"/>
      <c r="G46" s="23"/>
      <c r="H46" s="23"/>
      <c r="I46" s="23"/>
      <c r="J46" s="23"/>
      <c r="K46" s="23"/>
      <c r="L46" s="23"/>
      <c r="M46" s="24"/>
    </row>
    <row r="47" spans="1:38" ht="24.95" customHeight="1" x14ac:dyDescent="0.3">
      <c r="A47" s="21"/>
      <c r="B47" s="21"/>
      <c r="C47" s="22"/>
      <c r="D47" s="22"/>
      <c r="E47" s="23"/>
      <c r="F47" s="23"/>
      <c r="G47" s="23"/>
      <c r="H47" s="23"/>
      <c r="I47" s="23"/>
      <c r="J47" s="23"/>
      <c r="K47" s="23"/>
      <c r="L47" s="23"/>
      <c r="M47" s="24"/>
    </row>
    <row r="48" spans="1:38" ht="24.95" customHeight="1" x14ac:dyDescent="0.3">
      <c r="A48" s="21"/>
      <c r="B48" s="21"/>
      <c r="C48" s="22"/>
      <c r="D48" s="22"/>
      <c r="E48" s="23"/>
      <c r="F48" s="23"/>
      <c r="G48" s="23"/>
      <c r="H48" s="23"/>
      <c r="I48" s="23"/>
      <c r="J48" s="23"/>
      <c r="K48" s="23"/>
      <c r="L48" s="23"/>
      <c r="M48" s="24"/>
    </row>
    <row r="49" spans="1:38" ht="24.95" customHeight="1" x14ac:dyDescent="0.3">
      <c r="A49" s="21"/>
      <c r="B49" s="21"/>
      <c r="C49" s="22"/>
      <c r="D49" s="22"/>
      <c r="E49" s="23"/>
      <c r="F49" s="23"/>
      <c r="G49" s="23"/>
      <c r="H49" s="23"/>
      <c r="I49" s="23"/>
      <c r="J49" s="23"/>
      <c r="K49" s="23"/>
      <c r="L49" s="23"/>
      <c r="M49" s="24"/>
    </row>
    <row r="50" spans="1:38" ht="24.95" customHeight="1" x14ac:dyDescent="0.3">
      <c r="A50" s="21"/>
      <c r="B50" s="21"/>
      <c r="C50" s="22"/>
      <c r="D50" s="22"/>
      <c r="E50" s="23"/>
      <c r="F50" s="23"/>
      <c r="G50" s="23"/>
      <c r="H50" s="23"/>
      <c r="I50" s="23"/>
      <c r="J50" s="23"/>
      <c r="K50" s="23"/>
      <c r="L50" s="23"/>
      <c r="M50" s="24"/>
    </row>
    <row r="51" spans="1:38" ht="24.95" customHeight="1" x14ac:dyDescent="0.3">
      <c r="A51" s="21"/>
      <c r="B51" s="21"/>
      <c r="C51" s="22"/>
      <c r="D51" s="22"/>
      <c r="E51" s="23"/>
      <c r="F51" s="23"/>
      <c r="G51" s="23"/>
      <c r="H51" s="23"/>
      <c r="I51" s="23"/>
      <c r="J51" s="23"/>
      <c r="K51" s="23"/>
      <c r="L51" s="23"/>
      <c r="M51" s="24"/>
    </row>
    <row r="52" spans="1:38" ht="24.95" customHeight="1" x14ac:dyDescent="0.3">
      <c r="A52" s="21"/>
      <c r="B52" s="21"/>
      <c r="C52" s="22"/>
      <c r="D52" s="22"/>
      <c r="E52" s="23"/>
      <c r="F52" s="23"/>
      <c r="G52" s="23"/>
      <c r="H52" s="23"/>
      <c r="I52" s="23"/>
      <c r="J52" s="23"/>
      <c r="K52" s="23"/>
      <c r="L52" s="23"/>
      <c r="M52" s="24"/>
    </row>
    <row r="53" spans="1:38" ht="24.95" customHeight="1" x14ac:dyDescent="0.3">
      <c r="A53" s="21"/>
      <c r="B53" s="21"/>
      <c r="C53" s="22"/>
      <c r="D53" s="22"/>
      <c r="E53" s="23"/>
      <c r="F53" s="23"/>
      <c r="G53" s="23"/>
      <c r="H53" s="23"/>
      <c r="I53" s="23"/>
      <c r="J53" s="23"/>
      <c r="K53" s="23"/>
      <c r="L53" s="23"/>
      <c r="M53" s="24"/>
    </row>
    <row r="54" spans="1:38" ht="24.95" customHeight="1" x14ac:dyDescent="0.3">
      <c r="A54" s="21"/>
      <c r="B54" s="21"/>
      <c r="C54" s="22"/>
      <c r="D54" s="22"/>
      <c r="E54" s="23"/>
      <c r="F54" s="23"/>
      <c r="G54" s="23"/>
      <c r="H54" s="23"/>
      <c r="I54" s="23"/>
      <c r="J54" s="23"/>
      <c r="K54" s="23"/>
      <c r="L54" s="23"/>
      <c r="M54" s="24"/>
    </row>
    <row r="55" spans="1:38" ht="24.95" customHeight="1" x14ac:dyDescent="0.3">
      <c r="A55" s="21"/>
      <c r="B55" s="21"/>
      <c r="C55" s="22"/>
      <c r="D55" s="22"/>
      <c r="E55" s="23"/>
      <c r="F55" s="23"/>
      <c r="G55" s="23"/>
      <c r="H55" s="23"/>
      <c r="I55" s="23"/>
      <c r="J55" s="23"/>
      <c r="K55" s="23"/>
      <c r="L55" s="23"/>
      <c r="M55" s="24"/>
    </row>
    <row r="56" spans="1:38" ht="24.95" customHeight="1" x14ac:dyDescent="0.3">
      <c r="A56" s="27" t="s">
        <v>42</v>
      </c>
      <c r="B56" s="21"/>
      <c r="C56" s="22"/>
      <c r="D56" s="22"/>
      <c r="E56" s="23"/>
      <c r="F56" s="31">
        <f>SUMIF($Q$31:$Q$55,1,F31:F55)</f>
        <v>0</v>
      </c>
      <c r="G56" s="23"/>
      <c r="H56" s="31">
        <f>SUMIF($Q$31:$Q$55,1,H31:H55)</f>
        <v>0</v>
      </c>
      <c r="I56" s="23"/>
      <c r="J56" s="31">
        <f>SUMIF($Q$31:$Q$55,1,J31:J55)</f>
        <v>0</v>
      </c>
      <c r="K56" s="23"/>
      <c r="L56" s="31">
        <f>F56+H56+J56</f>
        <v>0</v>
      </c>
      <c r="M56" s="24"/>
      <c r="R56" s="1">
        <f>SUM($R$31:$R$55)</f>
        <v>0</v>
      </c>
      <c r="S56" s="1">
        <f>SUM($S$31:$S$55)</f>
        <v>0</v>
      </c>
      <c r="T56" s="1">
        <f>SUM($T$31:$T$55)</f>
        <v>0</v>
      </c>
      <c r="U56" s="1">
        <f>SUM($U$31:$U$55)</f>
        <v>0</v>
      </c>
      <c r="V56" s="1">
        <f>SUM($V$31:$V$55)</f>
        <v>0</v>
      </c>
      <c r="W56" s="1">
        <f>SUM($W$31:$W$55)</f>
        <v>0</v>
      </c>
      <c r="X56" s="1">
        <f>SUM($X$31:$X$55)</f>
        <v>0</v>
      </c>
      <c r="Y56" s="1">
        <f>SUM($Y$31:$Y$55)</f>
        <v>0</v>
      </c>
      <c r="Z56" s="1">
        <f>SUM($Z$31:$Z$55)</f>
        <v>0</v>
      </c>
      <c r="AA56" s="1">
        <f>SUM($AA$31:$AA$55)</f>
        <v>0</v>
      </c>
      <c r="AB56" s="1">
        <f>SUM($AB$31:$AB$55)</f>
        <v>0</v>
      </c>
      <c r="AC56" s="1">
        <f>SUM($AC$31:$AC$55)</f>
        <v>0</v>
      </c>
      <c r="AD56" s="1">
        <f>SUM($AD$31:$AD$55)</f>
        <v>0</v>
      </c>
      <c r="AE56" s="1">
        <f>SUM($AE$31:$AE$55)</f>
        <v>0</v>
      </c>
      <c r="AF56" s="1">
        <f>SUM($AF$31:$AF$55)</f>
        <v>0</v>
      </c>
      <c r="AG56" s="1">
        <f>SUM($AG$31:$AG$55)</f>
        <v>0</v>
      </c>
      <c r="AH56" s="1">
        <f>SUM($AH$31:$AH$55)</f>
        <v>0</v>
      </c>
      <c r="AI56" s="1">
        <f>SUM($AI$31:$AI$55)</f>
        <v>0</v>
      </c>
      <c r="AJ56" s="1">
        <f>SUM($AJ$31:$AJ$55)</f>
        <v>0</v>
      </c>
      <c r="AK56" s="1">
        <f>SUM($AK$31:$AK$55)</f>
        <v>0</v>
      </c>
      <c r="AL56" s="1">
        <f>SUM($AL$31:$AL$55)</f>
        <v>0</v>
      </c>
    </row>
    <row r="57" spans="1:38" x14ac:dyDescent="0.3">
      <c r="A57" s="9"/>
      <c r="B57" s="9"/>
      <c r="C57" s="10"/>
      <c r="D57" s="10"/>
      <c r="E57" s="11"/>
      <c r="F57" s="11"/>
      <c r="G57" s="11"/>
      <c r="H57" s="11"/>
      <c r="I57" s="11"/>
      <c r="J57" s="11"/>
      <c r="K57" s="11"/>
      <c r="L57" s="11"/>
      <c r="M57" s="12"/>
    </row>
  </sheetData>
  <mergeCells count="11">
    <mergeCell ref="K3:L3"/>
    <mergeCell ref="A1:M1"/>
    <mergeCell ref="A2:M2"/>
    <mergeCell ref="A3:A4"/>
    <mergeCell ref="B3:B4"/>
    <mergeCell ref="C3:C4"/>
    <mergeCell ref="D3:D4"/>
    <mergeCell ref="M3:M4"/>
    <mergeCell ref="E3:F3"/>
    <mergeCell ref="G3:H3"/>
    <mergeCell ref="I3:J3"/>
  </mergeCells>
  <phoneticPr fontId="2" type="noConversion"/>
  <pageMargins left="0.39370078740157477" right="0.39370078740157477" top="0.39370078740157477" bottom="0.39370078740157477" header="0" footer="0"/>
  <pageSetup paperSize="9" scale="66" orientation="landscape" r:id="rId1"/>
  <rowBreaks count="2" manualBreakCount="2">
    <brk id="30" max="12" man="1"/>
    <brk id="5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B7"/>
  </sheetPr>
  <dimension ref="A1:AL291"/>
  <sheetViews>
    <sheetView showGridLines="0" view="pageBreakPreview" zoomScale="85" zoomScaleNormal="100" zoomScaleSheetLayoutView="85" workbookViewId="0">
      <pane ySplit="4" topLeftCell="A272" activePane="bottomLeft" state="frozen"/>
      <selection pane="bottomLeft" activeCell="E266" sqref="E266:L268"/>
    </sheetView>
  </sheetViews>
  <sheetFormatPr defaultRowHeight="10.5" x14ac:dyDescent="0.3"/>
  <cols>
    <col min="1" max="1" width="30.625" style="1" customWidth="1"/>
    <col min="2" max="2" width="20.625" style="1" customWidth="1"/>
    <col min="3" max="3" width="5.625" style="2" customWidth="1"/>
    <col min="4" max="4" width="8.625" style="3" customWidth="1"/>
    <col min="5" max="12" width="14.625" style="3" customWidth="1"/>
    <col min="13" max="13" width="10.625" style="3" customWidth="1"/>
    <col min="14" max="38" width="0" style="1" hidden="1" customWidth="1"/>
    <col min="39" max="16384" width="9" style="1"/>
  </cols>
  <sheetData>
    <row r="1" spans="1:38" ht="39.950000000000003" customHeight="1" x14ac:dyDescent="0.3">
      <c r="A1" s="51" t="s">
        <v>137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38" ht="24.95" customHeight="1" x14ac:dyDescent="0.3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38" ht="24.95" customHeight="1" x14ac:dyDescent="0.3">
      <c r="A3" s="62" t="s">
        <v>138</v>
      </c>
      <c r="B3" s="62" t="s">
        <v>139</v>
      </c>
      <c r="C3" s="62" t="s">
        <v>1</v>
      </c>
      <c r="D3" s="62" t="s">
        <v>32</v>
      </c>
      <c r="E3" s="62" t="s">
        <v>61</v>
      </c>
      <c r="F3" s="62"/>
      <c r="G3" s="62" t="s">
        <v>62</v>
      </c>
      <c r="H3" s="62"/>
      <c r="I3" s="62" t="s">
        <v>63</v>
      </c>
      <c r="J3" s="62"/>
      <c r="K3" s="62" t="s">
        <v>64</v>
      </c>
      <c r="L3" s="62"/>
      <c r="M3" s="62" t="s">
        <v>140</v>
      </c>
    </row>
    <row r="4" spans="1:38" ht="24.95" customHeight="1" x14ac:dyDescent="0.3">
      <c r="A4" s="62"/>
      <c r="B4" s="62"/>
      <c r="C4" s="62"/>
      <c r="D4" s="62"/>
      <c r="E4" s="25" t="s">
        <v>33</v>
      </c>
      <c r="F4" s="25" t="s">
        <v>34</v>
      </c>
      <c r="G4" s="25" t="s">
        <v>33</v>
      </c>
      <c r="H4" s="25" t="s">
        <v>34</v>
      </c>
      <c r="I4" s="25" t="s">
        <v>33</v>
      </c>
      <c r="J4" s="25" t="s">
        <v>34</v>
      </c>
      <c r="K4" s="25" t="s">
        <v>33</v>
      </c>
      <c r="L4" s="25" t="s">
        <v>34</v>
      </c>
      <c r="M4" s="62"/>
      <c r="N4" s="1" t="s">
        <v>35</v>
      </c>
      <c r="O4" s="1" t="s">
        <v>36</v>
      </c>
      <c r="P4" s="1" t="s">
        <v>37</v>
      </c>
      <c r="Q4" s="1" t="s">
        <v>38</v>
      </c>
      <c r="R4" s="1" t="s">
        <v>39</v>
      </c>
      <c r="S4" s="1" t="s">
        <v>141</v>
      </c>
      <c r="T4" s="1" t="s">
        <v>142</v>
      </c>
      <c r="U4" s="1" t="s">
        <v>143</v>
      </c>
      <c r="V4" s="1" t="s">
        <v>144</v>
      </c>
      <c r="W4" s="1" t="s">
        <v>145</v>
      </c>
      <c r="X4" s="1" t="s">
        <v>146</v>
      </c>
      <c r="Y4" s="1" t="s">
        <v>147</v>
      </c>
      <c r="Z4" s="1" t="s">
        <v>148</v>
      </c>
      <c r="AA4" s="1" t="s">
        <v>149</v>
      </c>
      <c r="AB4" s="1" t="s">
        <v>150</v>
      </c>
      <c r="AC4" s="1" t="s">
        <v>151</v>
      </c>
      <c r="AD4" s="1" t="s">
        <v>152</v>
      </c>
      <c r="AE4" s="1" t="s">
        <v>153</v>
      </c>
      <c r="AF4" s="1" t="s">
        <v>154</v>
      </c>
      <c r="AG4" s="1" t="s">
        <v>155</v>
      </c>
      <c r="AH4" s="1" t="s">
        <v>156</v>
      </c>
      <c r="AI4" s="1" t="s">
        <v>157</v>
      </c>
      <c r="AJ4" s="1" t="s">
        <v>158</v>
      </c>
      <c r="AK4" s="1" t="s">
        <v>159</v>
      </c>
      <c r="AL4" s="1" t="s">
        <v>160</v>
      </c>
    </row>
    <row r="5" spans="1:38" ht="24.95" customHeight="1" x14ac:dyDescent="0.3">
      <c r="A5" s="63" t="s">
        <v>161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</row>
    <row r="6" spans="1:38" ht="24.95" customHeight="1" x14ac:dyDescent="0.3">
      <c r="A6" s="21" t="s">
        <v>102</v>
      </c>
      <c r="B6" s="21" t="s">
        <v>65</v>
      </c>
      <c r="C6" s="22" t="s">
        <v>7</v>
      </c>
      <c r="D6" s="30">
        <v>216.7</v>
      </c>
      <c r="E6" s="31"/>
      <c r="F6" s="31"/>
      <c r="G6" s="31"/>
      <c r="H6" s="31"/>
      <c r="I6" s="31"/>
      <c r="J6" s="31"/>
      <c r="K6" s="31"/>
      <c r="L6" s="31"/>
      <c r="M6" s="29" t="s">
        <v>101</v>
      </c>
      <c r="P6" s="5" t="s">
        <v>39</v>
      </c>
      <c r="Q6" s="1">
        <v>1</v>
      </c>
      <c r="R6" s="1">
        <f>IF(P6="기계경비",J6,0)</f>
        <v>0</v>
      </c>
      <c r="S6" s="1">
        <f>IF(P6="운반비",J6,0)</f>
        <v>0</v>
      </c>
      <c r="T6" s="1">
        <f>IF(P6="작업부산물",L6,0)</f>
        <v>0</v>
      </c>
      <c r="U6" s="1">
        <f>IF(P6="관급",ROUNDDOWN(D6*E6,0),0)+IF(P6="지급",ROUNDDOWN(D6*E6,0),0)</f>
        <v>0</v>
      </c>
      <c r="V6" s="1">
        <f>IF(P6="외주비",F6+H6+J6,0)</f>
        <v>0</v>
      </c>
      <c r="W6" s="1">
        <f>IF(P6="장비비",F6+H6+J6,0)</f>
        <v>0</v>
      </c>
      <c r="X6" s="1">
        <f>IF(P6="폐기물처리비",J6,0)</f>
        <v>0</v>
      </c>
      <c r="Y6" s="1">
        <f>IF(P6="가설비",J6,0)</f>
        <v>0</v>
      </c>
      <c r="Z6" s="1">
        <f>IF(P6="잡비제외분",F6,0)</f>
        <v>0</v>
      </c>
      <c r="AA6" s="1">
        <f>IF(P6="사급자재대",L6,0)</f>
        <v>0</v>
      </c>
      <c r="AB6" s="1">
        <f>IF(P6="관급자재대",L6,0)</f>
        <v>0</v>
      </c>
      <c r="AC6" s="1">
        <f>IF(P6="사용자항목1",L6,0)</f>
        <v>0</v>
      </c>
      <c r="AD6" s="1">
        <f>IF(P6="사용자항목2",L6,0)</f>
        <v>0</v>
      </c>
      <c r="AE6" s="1">
        <f>IF(P6="사용자항목3",L6,0)</f>
        <v>0</v>
      </c>
      <c r="AF6" s="1">
        <f>IF(P6="사용자항목4",L6,0)</f>
        <v>0</v>
      </c>
      <c r="AG6" s="1">
        <f>IF(P6="사용자항목5",L6,0)</f>
        <v>0</v>
      </c>
      <c r="AH6" s="1">
        <f>IF(P6="사용자항목6",L6,0)</f>
        <v>0</v>
      </c>
      <c r="AI6" s="1">
        <f>IF(P6="사용자항목7",L6,0)</f>
        <v>0</v>
      </c>
      <c r="AJ6" s="1">
        <f>IF(P6="사용자항목8",L6,0)</f>
        <v>0</v>
      </c>
      <c r="AK6" s="1">
        <f>IF(P6="사용자항목9",L6,0)</f>
        <v>0</v>
      </c>
    </row>
    <row r="7" spans="1:38" ht="24.95" customHeight="1" x14ac:dyDescent="0.3">
      <c r="A7" s="21" t="s">
        <v>104</v>
      </c>
      <c r="B7" s="21" t="s">
        <v>66</v>
      </c>
      <c r="C7" s="22" t="s">
        <v>7</v>
      </c>
      <c r="D7" s="30">
        <v>68.3</v>
      </c>
      <c r="E7" s="31"/>
      <c r="F7" s="31"/>
      <c r="G7" s="31"/>
      <c r="H7" s="31"/>
      <c r="I7" s="31"/>
      <c r="J7" s="31"/>
      <c r="K7" s="31"/>
      <c r="L7" s="31"/>
      <c r="M7" s="29" t="s">
        <v>103</v>
      </c>
      <c r="P7" s="5" t="s">
        <v>39</v>
      </c>
      <c r="Q7" s="1">
        <v>1</v>
      </c>
      <c r="R7" s="1">
        <f>IF(P7="기계경비",J7,0)</f>
        <v>0</v>
      </c>
      <c r="S7" s="1">
        <f>IF(P7="운반비",J7,0)</f>
        <v>0</v>
      </c>
      <c r="T7" s="1">
        <f>IF(P7="작업부산물",L7,0)</f>
        <v>0</v>
      </c>
      <c r="U7" s="1">
        <f>IF(P7="관급",ROUNDDOWN(D7*E7,0),0)+IF(P7="지급",ROUNDDOWN(D7*E7,0),0)</f>
        <v>0</v>
      </c>
      <c r="V7" s="1">
        <f>IF(P7="외주비",F7+H7+J7,0)</f>
        <v>0</v>
      </c>
      <c r="W7" s="1">
        <f>IF(P7="장비비",F7+H7+J7,0)</f>
        <v>0</v>
      </c>
      <c r="X7" s="1">
        <f>IF(P7="폐기물처리비",J7,0)</f>
        <v>0</v>
      </c>
      <c r="Y7" s="1">
        <f>IF(P7="가설비",J7,0)</f>
        <v>0</v>
      </c>
      <c r="Z7" s="1">
        <f>IF(P7="잡비제외분",F7,0)</f>
        <v>0</v>
      </c>
      <c r="AA7" s="1">
        <f>IF(P7="사급자재대",L7,0)</f>
        <v>0</v>
      </c>
      <c r="AB7" s="1">
        <f>IF(P7="관급자재대",L7,0)</f>
        <v>0</v>
      </c>
      <c r="AC7" s="1">
        <f>IF(P7="사용자항목1",L7,0)</f>
        <v>0</v>
      </c>
      <c r="AD7" s="1">
        <f>IF(P7="사용자항목2",L7,0)</f>
        <v>0</v>
      </c>
      <c r="AE7" s="1">
        <f>IF(P7="사용자항목3",L7,0)</f>
        <v>0</v>
      </c>
      <c r="AF7" s="1">
        <f>IF(P7="사용자항목4",L7,0)</f>
        <v>0</v>
      </c>
      <c r="AG7" s="1">
        <f>IF(P7="사용자항목5",L7,0)</f>
        <v>0</v>
      </c>
      <c r="AH7" s="1">
        <f>IF(P7="사용자항목6",L7,0)</f>
        <v>0</v>
      </c>
      <c r="AI7" s="1">
        <f>IF(P7="사용자항목7",L7,0)</f>
        <v>0</v>
      </c>
      <c r="AJ7" s="1">
        <f>IF(P7="사용자항목8",L7,0)</f>
        <v>0</v>
      </c>
      <c r="AK7" s="1">
        <f>IF(P7="사용자항목9",L7,0)</f>
        <v>0</v>
      </c>
    </row>
    <row r="8" spans="1:38" ht="24.95" customHeight="1" x14ac:dyDescent="0.3">
      <c r="A8" s="21" t="s">
        <v>106</v>
      </c>
      <c r="B8" s="21" t="s">
        <v>67</v>
      </c>
      <c r="C8" s="22" t="s">
        <v>68</v>
      </c>
      <c r="D8" s="30">
        <v>4</v>
      </c>
      <c r="E8" s="31"/>
      <c r="F8" s="31"/>
      <c r="G8" s="31"/>
      <c r="H8" s="31"/>
      <c r="I8" s="31"/>
      <c r="J8" s="31"/>
      <c r="K8" s="31"/>
      <c r="L8" s="31"/>
      <c r="M8" s="29" t="s">
        <v>105</v>
      </c>
      <c r="P8" s="5" t="s">
        <v>39</v>
      </c>
      <c r="Q8" s="1">
        <v>1</v>
      </c>
      <c r="R8" s="1">
        <f>IF(P8="기계경비",J8,0)</f>
        <v>0</v>
      </c>
      <c r="S8" s="1">
        <f>IF(P8="운반비",J8,0)</f>
        <v>0</v>
      </c>
      <c r="T8" s="1">
        <f>IF(P8="작업부산물",L8,0)</f>
        <v>0</v>
      </c>
      <c r="U8" s="1">
        <f>IF(P8="관급",ROUNDDOWN(D8*E8,0),0)+IF(P8="지급",ROUNDDOWN(D8*E8,0),0)</f>
        <v>0</v>
      </c>
      <c r="V8" s="1">
        <f>IF(P8="외주비",F8+H8+J8,0)</f>
        <v>0</v>
      </c>
      <c r="W8" s="1">
        <f>IF(P8="장비비",F8+H8+J8,0)</f>
        <v>0</v>
      </c>
      <c r="X8" s="1">
        <f>IF(P8="폐기물처리비",J8,0)</f>
        <v>0</v>
      </c>
      <c r="Y8" s="1">
        <f>IF(P8="가설비",J8,0)</f>
        <v>0</v>
      </c>
      <c r="Z8" s="1">
        <f>IF(P8="잡비제외분",F8,0)</f>
        <v>0</v>
      </c>
      <c r="AA8" s="1">
        <f>IF(P8="사급자재대",L8,0)</f>
        <v>0</v>
      </c>
      <c r="AB8" s="1">
        <f>IF(P8="관급자재대",L8,0)</f>
        <v>0</v>
      </c>
      <c r="AC8" s="1">
        <f>IF(P8="사용자항목1",L8,0)</f>
        <v>0</v>
      </c>
      <c r="AD8" s="1">
        <f>IF(P8="사용자항목2",L8,0)</f>
        <v>0</v>
      </c>
      <c r="AE8" s="1">
        <f>IF(P8="사용자항목3",L8,0)</f>
        <v>0</v>
      </c>
      <c r="AF8" s="1">
        <f>IF(P8="사용자항목4",L8,0)</f>
        <v>0</v>
      </c>
      <c r="AG8" s="1">
        <f>IF(P8="사용자항목5",L8,0)</f>
        <v>0</v>
      </c>
      <c r="AH8" s="1">
        <f>IF(P8="사용자항목6",L8,0)</f>
        <v>0</v>
      </c>
      <c r="AI8" s="1">
        <f>IF(P8="사용자항목7",L8,0)</f>
        <v>0</v>
      </c>
      <c r="AJ8" s="1">
        <f>IF(P8="사용자항목8",L8,0)</f>
        <v>0</v>
      </c>
      <c r="AK8" s="1">
        <f>IF(P8="사용자항목9",L8,0)</f>
        <v>0</v>
      </c>
    </row>
    <row r="9" spans="1:38" ht="24.95" customHeight="1" x14ac:dyDescent="0.3">
      <c r="A9" s="21" t="s">
        <v>108</v>
      </c>
      <c r="B9" s="21" t="s">
        <v>69</v>
      </c>
      <c r="C9" s="22" t="s">
        <v>7</v>
      </c>
      <c r="D9" s="30">
        <v>216.7</v>
      </c>
      <c r="E9" s="31"/>
      <c r="F9" s="31"/>
      <c r="G9" s="31"/>
      <c r="H9" s="31"/>
      <c r="I9" s="31"/>
      <c r="J9" s="31"/>
      <c r="K9" s="31"/>
      <c r="L9" s="31"/>
      <c r="M9" s="29" t="s">
        <v>107</v>
      </c>
      <c r="P9" s="5" t="s">
        <v>39</v>
      </c>
      <c r="Q9" s="1">
        <v>1</v>
      </c>
      <c r="R9" s="1">
        <f>IF(P9="기계경비",J9,0)</f>
        <v>0</v>
      </c>
      <c r="S9" s="1">
        <f>IF(P9="운반비",J9,0)</f>
        <v>0</v>
      </c>
      <c r="T9" s="1">
        <f>IF(P9="작업부산물",L9,0)</f>
        <v>0</v>
      </c>
      <c r="U9" s="1">
        <f>IF(P9="관급",ROUNDDOWN(D9*E9,0),0)+IF(P9="지급",ROUNDDOWN(D9*E9,0),0)</f>
        <v>0</v>
      </c>
      <c r="V9" s="1">
        <f>IF(P9="외주비",F9+H9+J9,0)</f>
        <v>0</v>
      </c>
      <c r="W9" s="1">
        <f>IF(P9="장비비",F9+H9+J9,0)</f>
        <v>0</v>
      </c>
      <c r="X9" s="1">
        <f>IF(P9="폐기물처리비",J9,0)</f>
        <v>0</v>
      </c>
      <c r="Y9" s="1">
        <f>IF(P9="가설비",J9,0)</f>
        <v>0</v>
      </c>
      <c r="Z9" s="1">
        <f>IF(P9="잡비제외분",F9,0)</f>
        <v>0</v>
      </c>
      <c r="AA9" s="1">
        <f>IF(P9="사급자재대",L9,0)</f>
        <v>0</v>
      </c>
      <c r="AB9" s="1">
        <f>IF(P9="관급자재대",L9,0)</f>
        <v>0</v>
      </c>
      <c r="AC9" s="1">
        <f>IF(P9="사용자항목1",L9,0)</f>
        <v>0</v>
      </c>
      <c r="AD9" s="1">
        <f>IF(P9="사용자항목2",L9,0)</f>
        <v>0</v>
      </c>
      <c r="AE9" s="1">
        <f>IF(P9="사용자항목3",L9,0)</f>
        <v>0</v>
      </c>
      <c r="AF9" s="1">
        <f>IF(P9="사용자항목4",L9,0)</f>
        <v>0</v>
      </c>
      <c r="AG9" s="1">
        <f>IF(P9="사용자항목5",L9,0)</f>
        <v>0</v>
      </c>
      <c r="AH9" s="1">
        <f>IF(P9="사용자항목6",L9,0)</f>
        <v>0</v>
      </c>
      <c r="AI9" s="1">
        <f>IF(P9="사용자항목7",L9,0)</f>
        <v>0</v>
      </c>
      <c r="AJ9" s="1">
        <f>IF(P9="사용자항목8",L9,0)</f>
        <v>0</v>
      </c>
      <c r="AK9" s="1">
        <f>IF(P9="사용자항목9",L9,0)</f>
        <v>0</v>
      </c>
    </row>
    <row r="10" spans="1:38" ht="24.95" customHeight="1" x14ac:dyDescent="0.3">
      <c r="A10" s="21" t="s">
        <v>235</v>
      </c>
      <c r="B10" s="21" t="s">
        <v>233</v>
      </c>
      <c r="C10" s="22" t="s">
        <v>234</v>
      </c>
      <c r="D10" s="30">
        <v>1</v>
      </c>
      <c r="E10" s="31"/>
      <c r="F10" s="31"/>
      <c r="G10" s="31"/>
      <c r="H10" s="31"/>
      <c r="I10" s="31"/>
      <c r="J10" s="31"/>
      <c r="K10" s="31"/>
      <c r="L10" s="31"/>
      <c r="M10" s="29" t="s">
        <v>109</v>
      </c>
      <c r="P10" s="5" t="s">
        <v>39</v>
      </c>
      <c r="Q10" s="1">
        <v>1</v>
      </c>
      <c r="R10" s="1">
        <f>IF(P10="기계경비",J10,0)</f>
        <v>0</v>
      </c>
      <c r="S10" s="1">
        <f>IF(P10="운반비",J10,0)</f>
        <v>0</v>
      </c>
      <c r="T10" s="1">
        <f>IF(P10="작업부산물",L10,0)</f>
        <v>0</v>
      </c>
      <c r="U10" s="1">
        <f>IF(P10="관급",ROUNDDOWN(D10*E10,0),0)+IF(P10="지급",ROUNDDOWN(D10*E10,0),0)</f>
        <v>0</v>
      </c>
      <c r="V10" s="1">
        <f>IF(P10="외주비",F10+H10+J10,0)</f>
        <v>0</v>
      </c>
      <c r="W10" s="1">
        <f>IF(P10="장비비",F10+H10+J10,0)</f>
        <v>0</v>
      </c>
      <c r="X10" s="1">
        <f>IF(P10="폐기물처리비",J10,0)</f>
        <v>0</v>
      </c>
      <c r="Y10" s="1">
        <f>IF(P10="가설비",J10,0)</f>
        <v>0</v>
      </c>
      <c r="Z10" s="1">
        <f>IF(P10="잡비제외분",F10,0)</f>
        <v>0</v>
      </c>
      <c r="AA10" s="1">
        <f>IF(P10="사급자재대",L10,0)</f>
        <v>0</v>
      </c>
      <c r="AB10" s="1">
        <f>IF(P10="관급자재대",L10,0)</f>
        <v>0</v>
      </c>
      <c r="AC10" s="1">
        <f>IF(P10="사용자항목1",L10,0)</f>
        <v>0</v>
      </c>
      <c r="AD10" s="1">
        <f>IF(P10="사용자항목2",L10,0)</f>
        <v>0</v>
      </c>
      <c r="AE10" s="1">
        <f>IF(P10="사용자항목3",L10,0)</f>
        <v>0</v>
      </c>
      <c r="AF10" s="1">
        <f>IF(P10="사용자항목4",L10,0)</f>
        <v>0</v>
      </c>
      <c r="AG10" s="1">
        <f>IF(P10="사용자항목5",L10,0)</f>
        <v>0</v>
      </c>
      <c r="AH10" s="1">
        <f>IF(P10="사용자항목6",L10,0)</f>
        <v>0</v>
      </c>
      <c r="AI10" s="1">
        <f>IF(P10="사용자항목7",L10,0)</f>
        <v>0</v>
      </c>
      <c r="AJ10" s="1">
        <f>IF(P10="사용자항목8",L10,0)</f>
        <v>0</v>
      </c>
      <c r="AK10" s="1">
        <f>IF(P10="사용자항목9",L10,0)</f>
        <v>0</v>
      </c>
    </row>
    <row r="11" spans="1:38" ht="24.95" customHeight="1" x14ac:dyDescent="0.3">
      <c r="A11" s="21"/>
      <c r="B11" s="21"/>
      <c r="C11" s="22"/>
      <c r="D11" s="23"/>
      <c r="E11" s="23"/>
      <c r="F11" s="23"/>
      <c r="G11" s="23"/>
      <c r="H11" s="23"/>
      <c r="I11" s="23"/>
      <c r="J11" s="23"/>
      <c r="K11" s="23"/>
      <c r="L11" s="23"/>
      <c r="M11" s="23"/>
    </row>
    <row r="12" spans="1:38" ht="24.95" customHeight="1" x14ac:dyDescent="0.3">
      <c r="A12" s="21"/>
      <c r="B12" s="21"/>
      <c r="C12" s="22"/>
      <c r="D12" s="23"/>
      <c r="E12" s="23"/>
      <c r="F12" s="23"/>
      <c r="G12" s="23"/>
      <c r="H12" s="23"/>
      <c r="I12" s="23"/>
      <c r="J12" s="23"/>
      <c r="K12" s="23"/>
      <c r="L12" s="23"/>
      <c r="M12" s="23"/>
    </row>
    <row r="13" spans="1:38" ht="24.95" customHeight="1" x14ac:dyDescent="0.3">
      <c r="A13" s="21"/>
      <c r="B13" s="21"/>
      <c r="C13" s="22"/>
      <c r="D13" s="23"/>
      <c r="E13" s="23"/>
      <c r="F13" s="23"/>
      <c r="G13" s="23"/>
      <c r="H13" s="23"/>
      <c r="I13" s="23"/>
      <c r="J13" s="23"/>
      <c r="K13" s="23"/>
      <c r="L13" s="23"/>
      <c r="M13" s="23"/>
    </row>
    <row r="14" spans="1:38" ht="24.95" customHeight="1" x14ac:dyDescent="0.3">
      <c r="A14" s="21"/>
      <c r="B14" s="21"/>
      <c r="C14" s="22"/>
      <c r="D14" s="23"/>
      <c r="E14" s="23"/>
      <c r="F14" s="23"/>
      <c r="G14" s="23"/>
      <c r="H14" s="23"/>
      <c r="I14" s="23"/>
      <c r="J14" s="23"/>
      <c r="K14" s="23"/>
      <c r="L14" s="23"/>
      <c r="M14" s="23"/>
    </row>
    <row r="15" spans="1:38" ht="24.95" customHeight="1" x14ac:dyDescent="0.3">
      <c r="A15" s="21"/>
      <c r="B15" s="21"/>
      <c r="C15" s="22"/>
      <c r="D15" s="23"/>
      <c r="E15" s="23"/>
      <c r="F15" s="23"/>
      <c r="G15" s="23"/>
      <c r="H15" s="23"/>
      <c r="I15" s="23"/>
      <c r="J15" s="23"/>
      <c r="K15" s="23"/>
      <c r="L15" s="23"/>
      <c r="M15" s="23"/>
    </row>
    <row r="16" spans="1:38" ht="24.95" customHeight="1" x14ac:dyDescent="0.3">
      <c r="A16" s="21"/>
      <c r="B16" s="21"/>
      <c r="C16" s="22"/>
      <c r="D16" s="23"/>
      <c r="E16" s="23"/>
      <c r="F16" s="23"/>
      <c r="G16" s="23"/>
      <c r="H16" s="23"/>
      <c r="I16" s="23"/>
      <c r="J16" s="23"/>
      <c r="K16" s="23"/>
      <c r="L16" s="23"/>
      <c r="M16" s="23"/>
    </row>
    <row r="17" spans="1:38" ht="24.95" customHeight="1" x14ac:dyDescent="0.3">
      <c r="A17" s="21"/>
      <c r="B17" s="21"/>
      <c r="C17" s="22"/>
      <c r="D17" s="23"/>
      <c r="E17" s="23"/>
      <c r="F17" s="23"/>
      <c r="G17" s="23"/>
      <c r="H17" s="23"/>
      <c r="I17" s="23"/>
      <c r="J17" s="23"/>
      <c r="K17" s="23"/>
      <c r="L17" s="23"/>
      <c r="M17" s="23"/>
    </row>
    <row r="18" spans="1:38" ht="24.95" customHeight="1" x14ac:dyDescent="0.3">
      <c r="A18" s="21"/>
      <c r="B18" s="21"/>
      <c r="C18" s="22"/>
      <c r="D18" s="23"/>
      <c r="E18" s="23"/>
      <c r="F18" s="23"/>
      <c r="G18" s="23"/>
      <c r="H18" s="23"/>
      <c r="I18" s="23"/>
      <c r="J18" s="23"/>
      <c r="K18" s="23"/>
      <c r="L18" s="23"/>
      <c r="M18" s="23"/>
    </row>
    <row r="19" spans="1:38" ht="24.95" customHeight="1" x14ac:dyDescent="0.3">
      <c r="A19" s="21"/>
      <c r="B19" s="21"/>
      <c r="C19" s="22"/>
      <c r="D19" s="23"/>
      <c r="E19" s="23"/>
      <c r="F19" s="23"/>
      <c r="G19" s="23"/>
      <c r="H19" s="23"/>
      <c r="I19" s="23"/>
      <c r="J19" s="23"/>
      <c r="K19" s="23"/>
      <c r="L19" s="23"/>
      <c r="M19" s="23"/>
    </row>
    <row r="20" spans="1:38" ht="24.95" customHeight="1" x14ac:dyDescent="0.3">
      <c r="A20" s="21"/>
      <c r="B20" s="21"/>
      <c r="C20" s="22"/>
      <c r="D20" s="23"/>
      <c r="E20" s="23"/>
      <c r="F20" s="23"/>
      <c r="G20" s="23"/>
      <c r="H20" s="23"/>
      <c r="I20" s="23"/>
      <c r="J20" s="23"/>
      <c r="K20" s="23"/>
      <c r="L20" s="23"/>
      <c r="M20" s="23"/>
    </row>
    <row r="21" spans="1:38" ht="24.95" customHeight="1" x14ac:dyDescent="0.3">
      <c r="A21" s="21"/>
      <c r="B21" s="21"/>
      <c r="C21" s="22"/>
      <c r="D21" s="23"/>
      <c r="E21" s="23"/>
      <c r="F21" s="23"/>
      <c r="G21" s="23"/>
      <c r="H21" s="23"/>
      <c r="I21" s="23"/>
      <c r="J21" s="23"/>
      <c r="K21" s="23"/>
      <c r="L21" s="23"/>
      <c r="M21" s="23"/>
    </row>
    <row r="22" spans="1:38" ht="24.95" customHeight="1" x14ac:dyDescent="0.3">
      <c r="A22" s="21"/>
      <c r="B22" s="21"/>
      <c r="C22" s="22"/>
      <c r="D22" s="23"/>
      <c r="E22" s="23"/>
      <c r="F22" s="23"/>
      <c r="G22" s="23"/>
      <c r="H22" s="23"/>
      <c r="I22" s="23"/>
      <c r="J22" s="23"/>
      <c r="K22" s="23"/>
      <c r="L22" s="23"/>
      <c r="M22" s="23"/>
    </row>
    <row r="23" spans="1:38" ht="24.95" customHeight="1" x14ac:dyDescent="0.3">
      <c r="A23" s="21"/>
      <c r="B23" s="21"/>
      <c r="C23" s="22"/>
      <c r="D23" s="23"/>
      <c r="E23" s="23"/>
      <c r="F23" s="23"/>
      <c r="G23" s="23"/>
      <c r="H23" s="23"/>
      <c r="I23" s="23"/>
      <c r="J23" s="23"/>
      <c r="K23" s="23"/>
      <c r="L23" s="23"/>
      <c r="M23" s="23"/>
    </row>
    <row r="24" spans="1:38" ht="24.95" customHeight="1" x14ac:dyDescent="0.3">
      <c r="A24" s="21"/>
      <c r="B24" s="21"/>
      <c r="C24" s="22"/>
      <c r="D24" s="23"/>
      <c r="E24" s="23"/>
      <c r="F24" s="23"/>
      <c r="G24" s="23"/>
      <c r="H24" s="23"/>
      <c r="I24" s="23"/>
      <c r="J24" s="23"/>
      <c r="K24" s="23"/>
      <c r="L24" s="23"/>
      <c r="M24" s="23"/>
    </row>
    <row r="25" spans="1:38" ht="24.95" customHeight="1" x14ac:dyDescent="0.3">
      <c r="A25" s="21"/>
      <c r="B25" s="21"/>
      <c r="C25" s="22"/>
      <c r="D25" s="23"/>
      <c r="E25" s="23"/>
      <c r="F25" s="23"/>
      <c r="G25" s="23"/>
      <c r="H25" s="23"/>
      <c r="I25" s="23"/>
      <c r="J25" s="23"/>
      <c r="K25" s="23"/>
      <c r="L25" s="23"/>
      <c r="M25" s="23"/>
    </row>
    <row r="26" spans="1:38" ht="24.95" customHeight="1" x14ac:dyDescent="0.3">
      <c r="A26" s="21"/>
      <c r="B26" s="21"/>
      <c r="C26" s="22"/>
      <c r="D26" s="23"/>
      <c r="E26" s="23"/>
      <c r="F26" s="23"/>
      <c r="G26" s="23"/>
      <c r="H26" s="23"/>
      <c r="I26" s="23"/>
      <c r="J26" s="23"/>
      <c r="K26" s="23"/>
      <c r="L26" s="23"/>
      <c r="M26" s="23"/>
    </row>
    <row r="27" spans="1:38" ht="24.95" customHeight="1" x14ac:dyDescent="0.3">
      <c r="A27" s="21"/>
      <c r="B27" s="21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spans="1:38" ht="24.95" customHeight="1" x14ac:dyDescent="0.3">
      <c r="A28" s="21"/>
      <c r="B28" s="21"/>
      <c r="C28" s="22"/>
      <c r="D28" s="23"/>
      <c r="E28" s="23"/>
      <c r="F28" s="23"/>
      <c r="G28" s="23"/>
      <c r="H28" s="23"/>
      <c r="I28" s="23"/>
      <c r="J28" s="23"/>
      <c r="K28" s="23"/>
      <c r="L28" s="23"/>
      <c r="M28" s="23"/>
    </row>
    <row r="29" spans="1:38" ht="24.95" customHeight="1" x14ac:dyDescent="0.3">
      <c r="A29" s="21"/>
      <c r="B29" s="21"/>
      <c r="C29" s="22"/>
      <c r="D29" s="23"/>
      <c r="E29" s="23"/>
      <c r="F29" s="23"/>
      <c r="G29" s="23"/>
      <c r="H29" s="23"/>
      <c r="I29" s="23"/>
      <c r="J29" s="23"/>
      <c r="K29" s="23"/>
      <c r="L29" s="23"/>
      <c r="M29" s="23"/>
    </row>
    <row r="30" spans="1:38" ht="24.95" customHeight="1" x14ac:dyDescent="0.3">
      <c r="A30" s="27" t="s">
        <v>42</v>
      </c>
      <c r="B30" s="21"/>
      <c r="C30" s="22"/>
      <c r="D30" s="23"/>
      <c r="E30" s="31"/>
      <c r="F30" s="31">
        <f>SUMIF($Q$5:$Q$29, 1,$F$5:$F$29)</f>
        <v>0</v>
      </c>
      <c r="G30" s="31"/>
      <c r="H30" s="31">
        <f>SUMIF($Q$5:$Q$29, 1,$H$5:$H$29)</f>
        <v>0</v>
      </c>
      <c r="I30" s="31"/>
      <c r="J30" s="31">
        <f>SUMIF($Q$5:$Q$29, 1,$J$5:$J$29)</f>
        <v>0</v>
      </c>
      <c r="K30" s="31"/>
      <c r="L30" s="31">
        <f>F30+H30+J30</f>
        <v>0</v>
      </c>
      <c r="M30" s="23"/>
      <c r="R30" s="1">
        <f>SUM($R$5:$R$29)</f>
        <v>0</v>
      </c>
      <c r="S30" s="1">
        <f>SUM($S$5:$S$29)</f>
        <v>0</v>
      </c>
      <c r="T30" s="1">
        <f>SUM($T$5:$T$29)</f>
        <v>0</v>
      </c>
      <c r="U30" s="1">
        <f>SUM($U$5:$U$29)</f>
        <v>0</v>
      </c>
      <c r="V30" s="1">
        <f>SUM($V$5:$V$29)</f>
        <v>0</v>
      </c>
      <c r="W30" s="1">
        <f>SUM($W$5:$W$29)</f>
        <v>0</v>
      </c>
      <c r="X30" s="1">
        <f>SUM($X$5:$X$29)</f>
        <v>0</v>
      </c>
      <c r="Y30" s="1">
        <f>SUM($Y$5:$Y$29)</f>
        <v>0</v>
      </c>
      <c r="Z30" s="1">
        <f>SUM($Z$5:$Z$29)</f>
        <v>0</v>
      </c>
      <c r="AA30" s="1">
        <f>SUM($AA$5:$AA$29)</f>
        <v>0</v>
      </c>
      <c r="AB30" s="1">
        <f>SUM($AB$5:$AB$29)</f>
        <v>0</v>
      </c>
      <c r="AC30" s="1">
        <f>SUM($AC$5:$AC$29)</f>
        <v>0</v>
      </c>
      <c r="AD30" s="1">
        <f>SUM($AD$5:$AD$29)</f>
        <v>0</v>
      </c>
      <c r="AE30" s="1">
        <f>SUM($AE$5:$AE$29)</f>
        <v>0</v>
      </c>
      <c r="AF30" s="1">
        <f>SUM($AF$5:$AF$29)</f>
        <v>0</v>
      </c>
      <c r="AG30" s="1">
        <f>SUM($AG$5:$AG$29)</f>
        <v>0</v>
      </c>
      <c r="AH30" s="1">
        <f>SUM($AH$5:$AH$29)</f>
        <v>0</v>
      </c>
      <c r="AI30" s="1">
        <f>SUM($AI$5:$AI$29)</f>
        <v>0</v>
      </c>
      <c r="AJ30" s="1">
        <f>SUM($AJ$5:$AJ$29)</f>
        <v>0</v>
      </c>
      <c r="AK30" s="1">
        <f>SUM($AK$5:$AK$29)</f>
        <v>0</v>
      </c>
      <c r="AL30" s="1">
        <f>SUM($AL$5:$AL$29)</f>
        <v>0</v>
      </c>
    </row>
    <row r="31" spans="1:38" ht="24.95" customHeight="1" x14ac:dyDescent="0.3">
      <c r="A31" s="63" t="s">
        <v>162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</row>
    <row r="32" spans="1:38" ht="24.95" customHeight="1" x14ac:dyDescent="0.3">
      <c r="A32" s="21" t="s">
        <v>110</v>
      </c>
      <c r="B32" s="21" t="s">
        <v>70</v>
      </c>
      <c r="C32" s="22" t="s">
        <v>4</v>
      </c>
      <c r="D32" s="30">
        <v>161.6</v>
      </c>
      <c r="E32" s="31"/>
      <c r="F32" s="31"/>
      <c r="G32" s="31"/>
      <c r="H32" s="31"/>
      <c r="I32" s="31"/>
      <c r="J32" s="31"/>
      <c r="K32" s="31"/>
      <c r="L32" s="31"/>
      <c r="M32" s="29" t="s">
        <v>236</v>
      </c>
      <c r="P32" s="5" t="s">
        <v>39</v>
      </c>
      <c r="Q32" s="1">
        <v>1</v>
      </c>
      <c r="R32" s="1">
        <f>IF(P32="기계경비",J32,0)</f>
        <v>0</v>
      </c>
      <c r="S32" s="1">
        <f>IF(P32="운반비",J32,0)</f>
        <v>0</v>
      </c>
      <c r="T32" s="1">
        <f>IF(P32="작업부산물",L32,0)</f>
        <v>0</v>
      </c>
      <c r="U32" s="1">
        <f>IF(P32="관급",ROUNDDOWN(D32*E32,0),0)+IF(P32="지급",ROUNDDOWN(D32*E32,0),0)</f>
        <v>0</v>
      </c>
      <c r="V32" s="1">
        <f>IF(P32="외주비",F32+H32+J32,0)</f>
        <v>0</v>
      </c>
      <c r="W32" s="1">
        <f>IF(P32="장비비",F32+H32+J32,0)</f>
        <v>0</v>
      </c>
      <c r="X32" s="1">
        <f>IF(P32="폐기물처리비",J32,0)</f>
        <v>0</v>
      </c>
      <c r="Y32" s="1">
        <f>IF(P32="가설비",J32,0)</f>
        <v>0</v>
      </c>
      <c r="Z32" s="1">
        <f>IF(P32="잡비제외분",F32,0)</f>
        <v>0</v>
      </c>
      <c r="AA32" s="1">
        <f>IF(P32="사급자재대",L32,0)</f>
        <v>0</v>
      </c>
      <c r="AB32" s="1">
        <f>IF(P32="관급자재대",L32,0)</f>
        <v>0</v>
      </c>
      <c r="AC32" s="1">
        <f>IF(P32="사용자항목1",L32,0)</f>
        <v>0</v>
      </c>
      <c r="AD32" s="1">
        <f>IF(P32="사용자항목2",L32,0)</f>
        <v>0</v>
      </c>
      <c r="AE32" s="1">
        <f>IF(P32="사용자항목3",L32,0)</f>
        <v>0</v>
      </c>
      <c r="AF32" s="1">
        <f>IF(P32="사용자항목4",L32,0)</f>
        <v>0</v>
      </c>
      <c r="AG32" s="1">
        <f>IF(P32="사용자항목5",L32,0)</f>
        <v>0</v>
      </c>
      <c r="AH32" s="1">
        <f>IF(P32="사용자항목6",L32,0)</f>
        <v>0</v>
      </c>
      <c r="AI32" s="1">
        <f>IF(P32="사용자항목7",L32,0)</f>
        <v>0</v>
      </c>
      <c r="AJ32" s="1">
        <f>IF(P32="사용자항목8",L32,0)</f>
        <v>0</v>
      </c>
      <c r="AK32" s="1">
        <f>IF(P32="사용자항목9",L32,0)</f>
        <v>0</v>
      </c>
    </row>
    <row r="33" spans="1:37" ht="24.95" customHeight="1" x14ac:dyDescent="0.3">
      <c r="A33" s="21" t="s">
        <v>48</v>
      </c>
      <c r="B33" s="21" t="s">
        <v>49</v>
      </c>
      <c r="C33" s="22" t="s">
        <v>4</v>
      </c>
      <c r="D33" s="30">
        <v>92.5</v>
      </c>
      <c r="E33" s="31"/>
      <c r="F33" s="31"/>
      <c r="G33" s="31"/>
      <c r="H33" s="31"/>
      <c r="I33" s="31"/>
      <c r="J33" s="31"/>
      <c r="K33" s="31"/>
      <c r="L33" s="31"/>
      <c r="M33" s="29" t="s">
        <v>50</v>
      </c>
      <c r="P33" s="5" t="s">
        <v>39</v>
      </c>
      <c r="Q33" s="1">
        <v>1</v>
      </c>
      <c r="R33" s="1">
        <f>IF(P33="기계경비",J33,0)</f>
        <v>0</v>
      </c>
      <c r="S33" s="1">
        <f>IF(P33="운반비",J33,0)</f>
        <v>0</v>
      </c>
      <c r="T33" s="1">
        <f>IF(P33="작업부산물",L33,0)</f>
        <v>0</v>
      </c>
      <c r="U33" s="1">
        <f>IF(P33="관급",ROUNDDOWN(D33*E33,0),0)+IF(P33="지급",ROUNDDOWN(D33*E33,0),0)</f>
        <v>0</v>
      </c>
      <c r="V33" s="1">
        <f>IF(P33="외주비",F33+H33+J33,0)</f>
        <v>0</v>
      </c>
      <c r="W33" s="1">
        <f>IF(P33="장비비",F33+H33+J33,0)</f>
        <v>0</v>
      </c>
      <c r="X33" s="1">
        <f>IF(P33="폐기물처리비",J33,0)</f>
        <v>0</v>
      </c>
      <c r="Y33" s="1">
        <f>IF(P33="가설비",J33,0)</f>
        <v>0</v>
      </c>
      <c r="Z33" s="1">
        <f>IF(P33="잡비제외분",F33,0)</f>
        <v>0</v>
      </c>
      <c r="AA33" s="1">
        <f>IF(P33="사급자재대",L33,0)</f>
        <v>0</v>
      </c>
      <c r="AB33" s="1">
        <f>IF(P33="관급자재대",L33,0)</f>
        <v>0</v>
      </c>
      <c r="AC33" s="1">
        <f>IF(P33="사용자항목1",L33,0)</f>
        <v>0</v>
      </c>
      <c r="AD33" s="1">
        <f>IF(P33="사용자항목2",L33,0)</f>
        <v>0</v>
      </c>
      <c r="AE33" s="1">
        <f>IF(P33="사용자항목3",L33,0)</f>
        <v>0</v>
      </c>
      <c r="AF33" s="1">
        <f>IF(P33="사용자항목4",L33,0)</f>
        <v>0</v>
      </c>
      <c r="AG33" s="1">
        <f>IF(P33="사용자항목5",L33,0)</f>
        <v>0</v>
      </c>
      <c r="AH33" s="1">
        <f>IF(P33="사용자항목6",L33,0)</f>
        <v>0</v>
      </c>
      <c r="AI33" s="1">
        <f>IF(P33="사용자항목7",L33,0)</f>
        <v>0</v>
      </c>
      <c r="AJ33" s="1">
        <f>IF(P33="사용자항목8",L33,0)</f>
        <v>0</v>
      </c>
      <c r="AK33" s="1">
        <f>IF(P33="사용자항목9",L33,0)</f>
        <v>0</v>
      </c>
    </row>
    <row r="34" spans="1:37" ht="24.95" customHeight="1" x14ac:dyDescent="0.3">
      <c r="A34" s="21" t="s">
        <v>51</v>
      </c>
      <c r="B34" s="21" t="s">
        <v>52</v>
      </c>
      <c r="C34" s="22" t="s">
        <v>4</v>
      </c>
      <c r="D34" s="30">
        <v>69.400000000000006</v>
      </c>
      <c r="E34" s="31"/>
      <c r="F34" s="31"/>
      <c r="G34" s="31"/>
      <c r="H34" s="31"/>
      <c r="I34" s="31"/>
      <c r="J34" s="31"/>
      <c r="K34" s="31"/>
      <c r="L34" s="31"/>
      <c r="M34" s="29" t="s">
        <v>230</v>
      </c>
      <c r="P34" s="5" t="s">
        <v>39</v>
      </c>
      <c r="Q34" s="1">
        <v>1</v>
      </c>
      <c r="R34" s="1">
        <f>IF(P34="기계경비",J34,0)</f>
        <v>0</v>
      </c>
      <c r="S34" s="1">
        <f>IF(P34="운반비",J34,0)</f>
        <v>0</v>
      </c>
      <c r="T34" s="1">
        <f>IF(P34="작업부산물",L34,0)</f>
        <v>0</v>
      </c>
      <c r="U34" s="1">
        <f>IF(P34="관급",ROUNDDOWN(D34*E34,0),0)+IF(P34="지급",ROUNDDOWN(D34*E34,0),0)</f>
        <v>0</v>
      </c>
      <c r="V34" s="1">
        <f>IF(P34="외주비",F34+H34+J34,0)</f>
        <v>0</v>
      </c>
      <c r="W34" s="1">
        <f>IF(P34="장비비",F34+H34+J34,0)</f>
        <v>0</v>
      </c>
      <c r="X34" s="1">
        <f>IF(P34="폐기물처리비",J34,0)</f>
        <v>0</v>
      </c>
      <c r="Y34" s="1">
        <f>IF(P34="가설비",J34,0)</f>
        <v>0</v>
      </c>
      <c r="Z34" s="1">
        <f>IF(P34="잡비제외분",F34,0)</f>
        <v>0</v>
      </c>
      <c r="AA34" s="1">
        <f>IF(P34="사급자재대",L34,0)</f>
        <v>0</v>
      </c>
      <c r="AB34" s="1">
        <f>IF(P34="관급자재대",L34,0)</f>
        <v>0</v>
      </c>
      <c r="AC34" s="1">
        <f>IF(P34="사용자항목1",L34,0)</f>
        <v>0</v>
      </c>
      <c r="AD34" s="1">
        <f>IF(P34="사용자항목2",L34,0)</f>
        <v>0</v>
      </c>
      <c r="AE34" s="1">
        <f>IF(P34="사용자항목3",L34,0)</f>
        <v>0</v>
      </c>
      <c r="AF34" s="1">
        <f>IF(P34="사용자항목4",L34,0)</f>
        <v>0</v>
      </c>
      <c r="AG34" s="1">
        <f>IF(P34="사용자항목5",L34,0)</f>
        <v>0</v>
      </c>
      <c r="AH34" s="1">
        <f>IF(P34="사용자항목6",L34,0)</f>
        <v>0</v>
      </c>
      <c r="AI34" s="1">
        <f>IF(P34="사용자항목7",L34,0)</f>
        <v>0</v>
      </c>
      <c r="AJ34" s="1">
        <f>IF(P34="사용자항목8",L34,0)</f>
        <v>0</v>
      </c>
      <c r="AK34" s="1">
        <f>IF(P34="사용자항목9",L34,0)</f>
        <v>0</v>
      </c>
    </row>
    <row r="35" spans="1:37" ht="24.95" customHeight="1" x14ac:dyDescent="0.3">
      <c r="A35" s="21" t="s">
        <v>111</v>
      </c>
      <c r="B35" s="21" t="s">
        <v>71</v>
      </c>
      <c r="C35" s="22" t="s">
        <v>4</v>
      </c>
      <c r="D35" s="30">
        <v>22.7</v>
      </c>
      <c r="E35" s="31"/>
      <c r="F35" s="31"/>
      <c r="G35" s="31"/>
      <c r="H35" s="31"/>
      <c r="I35" s="31"/>
      <c r="J35" s="31"/>
      <c r="K35" s="31"/>
      <c r="L35" s="31"/>
      <c r="M35" s="29" t="s">
        <v>237</v>
      </c>
      <c r="P35" s="5" t="s">
        <v>39</v>
      </c>
      <c r="Q35" s="1">
        <v>1</v>
      </c>
      <c r="R35" s="1">
        <f>IF(P35="기계경비",J35,0)</f>
        <v>0</v>
      </c>
      <c r="S35" s="1">
        <f>IF(P35="운반비",J35,0)</f>
        <v>0</v>
      </c>
      <c r="T35" s="1">
        <f>IF(P35="작업부산물",L35,0)</f>
        <v>0</v>
      </c>
      <c r="U35" s="1">
        <f>IF(P35="관급",ROUNDDOWN(D35*E35,0),0)+IF(P35="지급",ROUNDDOWN(D35*E35,0),0)</f>
        <v>0</v>
      </c>
      <c r="V35" s="1">
        <f>IF(P35="외주비",F35+H35+J35,0)</f>
        <v>0</v>
      </c>
      <c r="W35" s="1">
        <f>IF(P35="장비비",F35+H35+J35,0)</f>
        <v>0</v>
      </c>
      <c r="X35" s="1">
        <f>IF(P35="폐기물처리비",J35,0)</f>
        <v>0</v>
      </c>
      <c r="Y35" s="1">
        <f>IF(P35="가설비",J35,0)</f>
        <v>0</v>
      </c>
      <c r="Z35" s="1">
        <f>IF(P35="잡비제외분",F35,0)</f>
        <v>0</v>
      </c>
      <c r="AA35" s="1">
        <f>IF(P35="사급자재대",L35,0)</f>
        <v>0</v>
      </c>
      <c r="AB35" s="1">
        <f>IF(P35="관급자재대",L35,0)</f>
        <v>0</v>
      </c>
      <c r="AC35" s="1">
        <f>IF(P35="사용자항목1",L35,0)</f>
        <v>0</v>
      </c>
      <c r="AD35" s="1">
        <f>IF(P35="사용자항목2",L35,0)</f>
        <v>0</v>
      </c>
      <c r="AE35" s="1">
        <f>IF(P35="사용자항목3",L35,0)</f>
        <v>0</v>
      </c>
      <c r="AF35" s="1">
        <f>IF(P35="사용자항목4",L35,0)</f>
        <v>0</v>
      </c>
      <c r="AG35" s="1">
        <f>IF(P35="사용자항목5",L35,0)</f>
        <v>0</v>
      </c>
      <c r="AH35" s="1">
        <f>IF(P35="사용자항목6",L35,0)</f>
        <v>0</v>
      </c>
      <c r="AI35" s="1">
        <f>IF(P35="사용자항목7",L35,0)</f>
        <v>0</v>
      </c>
      <c r="AJ35" s="1">
        <f>IF(P35="사용자항목8",L35,0)</f>
        <v>0</v>
      </c>
      <c r="AK35" s="1">
        <f>IF(P35="사용자항목9",L35,0)</f>
        <v>0</v>
      </c>
    </row>
    <row r="36" spans="1:37" ht="24.95" customHeight="1" x14ac:dyDescent="0.3">
      <c r="A36" s="21" t="s">
        <v>112</v>
      </c>
      <c r="B36" s="21" t="s">
        <v>71</v>
      </c>
      <c r="C36" s="22" t="s">
        <v>4</v>
      </c>
      <c r="D36" s="30">
        <v>26.2</v>
      </c>
      <c r="E36" s="31"/>
      <c r="F36" s="31"/>
      <c r="G36" s="31"/>
      <c r="H36" s="31"/>
      <c r="I36" s="31"/>
      <c r="J36" s="31"/>
      <c r="K36" s="31"/>
      <c r="L36" s="31"/>
      <c r="M36" s="29" t="s">
        <v>238</v>
      </c>
      <c r="P36" s="5" t="s">
        <v>39</v>
      </c>
      <c r="Q36" s="1">
        <v>1</v>
      </c>
      <c r="R36" s="1">
        <f>IF(P36="기계경비",J36,0)</f>
        <v>0</v>
      </c>
      <c r="S36" s="1">
        <f>IF(P36="운반비",J36,0)</f>
        <v>0</v>
      </c>
      <c r="T36" s="1">
        <f>IF(P36="작업부산물",L36,0)</f>
        <v>0</v>
      </c>
      <c r="U36" s="1">
        <f>IF(P36="관급",ROUNDDOWN(D36*E36,0),0)+IF(P36="지급",ROUNDDOWN(D36*E36,0),0)</f>
        <v>0</v>
      </c>
      <c r="V36" s="1">
        <f>IF(P36="외주비",F36+H36+J36,0)</f>
        <v>0</v>
      </c>
      <c r="W36" s="1">
        <f>IF(P36="장비비",F36+H36+J36,0)</f>
        <v>0</v>
      </c>
      <c r="X36" s="1">
        <f>IF(P36="폐기물처리비",J36,0)</f>
        <v>0</v>
      </c>
      <c r="Y36" s="1">
        <f>IF(P36="가설비",J36,0)</f>
        <v>0</v>
      </c>
      <c r="Z36" s="1">
        <f>IF(P36="잡비제외분",F36,0)</f>
        <v>0</v>
      </c>
      <c r="AA36" s="1">
        <f>IF(P36="사급자재대",L36,0)</f>
        <v>0</v>
      </c>
      <c r="AB36" s="1">
        <f>IF(P36="관급자재대",L36,0)</f>
        <v>0</v>
      </c>
      <c r="AC36" s="1">
        <f>IF(P36="사용자항목1",L36,0)</f>
        <v>0</v>
      </c>
      <c r="AD36" s="1">
        <f>IF(P36="사용자항목2",L36,0)</f>
        <v>0</v>
      </c>
      <c r="AE36" s="1">
        <f>IF(P36="사용자항목3",L36,0)</f>
        <v>0</v>
      </c>
      <c r="AF36" s="1">
        <f>IF(P36="사용자항목4",L36,0)</f>
        <v>0</v>
      </c>
      <c r="AG36" s="1">
        <f>IF(P36="사용자항목5",L36,0)</f>
        <v>0</v>
      </c>
      <c r="AH36" s="1">
        <f>IF(P36="사용자항목6",L36,0)</f>
        <v>0</v>
      </c>
      <c r="AI36" s="1">
        <f>IF(P36="사용자항목7",L36,0)</f>
        <v>0</v>
      </c>
      <c r="AJ36" s="1">
        <f>IF(P36="사용자항목8",L36,0)</f>
        <v>0</v>
      </c>
      <c r="AK36" s="1">
        <f>IF(P36="사용자항목9",L36,0)</f>
        <v>0</v>
      </c>
    </row>
    <row r="37" spans="1:37" ht="24.95" customHeight="1" x14ac:dyDescent="0.3">
      <c r="A37" s="21"/>
      <c r="B37" s="21"/>
      <c r="C37" s="22"/>
      <c r="D37" s="23"/>
      <c r="E37" s="23"/>
      <c r="F37" s="23"/>
      <c r="G37" s="23"/>
      <c r="H37" s="23"/>
      <c r="I37" s="23"/>
      <c r="J37" s="23"/>
      <c r="K37" s="23"/>
      <c r="L37" s="23"/>
      <c r="M37" s="23"/>
    </row>
    <row r="38" spans="1:37" ht="24.95" customHeight="1" x14ac:dyDescent="0.3">
      <c r="A38" s="21"/>
      <c r="B38" s="21"/>
      <c r="C38" s="22"/>
      <c r="D38" s="23"/>
      <c r="E38" s="23"/>
      <c r="F38" s="23"/>
      <c r="G38" s="23"/>
      <c r="H38" s="23"/>
      <c r="I38" s="23"/>
      <c r="J38" s="23"/>
      <c r="K38" s="23"/>
      <c r="L38" s="23"/>
      <c r="M38" s="23"/>
    </row>
    <row r="39" spans="1:37" ht="24.95" customHeight="1" x14ac:dyDescent="0.3">
      <c r="A39" s="21"/>
      <c r="B39" s="21"/>
      <c r="C39" s="22"/>
      <c r="D39" s="23"/>
      <c r="E39" s="23"/>
      <c r="F39" s="23"/>
      <c r="G39" s="23"/>
      <c r="H39" s="23"/>
      <c r="I39" s="23"/>
      <c r="J39" s="23"/>
      <c r="K39" s="23"/>
      <c r="L39" s="23"/>
      <c r="M39" s="23"/>
    </row>
    <row r="40" spans="1:37" ht="24.95" customHeight="1" x14ac:dyDescent="0.3">
      <c r="A40" s="21"/>
      <c r="B40" s="21"/>
      <c r="C40" s="22"/>
      <c r="D40" s="23"/>
      <c r="E40" s="23"/>
      <c r="F40" s="23"/>
      <c r="G40" s="23"/>
      <c r="H40" s="23"/>
      <c r="I40" s="23"/>
      <c r="J40" s="23"/>
      <c r="K40" s="23"/>
      <c r="L40" s="23"/>
      <c r="M40" s="23"/>
    </row>
    <row r="41" spans="1:37" ht="24.95" customHeight="1" x14ac:dyDescent="0.3">
      <c r="A41" s="21"/>
      <c r="B41" s="21"/>
      <c r="C41" s="22"/>
      <c r="D41" s="23"/>
      <c r="E41" s="23"/>
      <c r="F41" s="23"/>
      <c r="G41" s="23"/>
      <c r="H41" s="23"/>
      <c r="I41" s="23"/>
      <c r="J41" s="23"/>
      <c r="K41" s="23"/>
      <c r="L41" s="23"/>
      <c r="M41" s="23"/>
    </row>
    <row r="42" spans="1:37" ht="24.95" customHeight="1" x14ac:dyDescent="0.3">
      <c r="A42" s="21"/>
      <c r="B42" s="21"/>
      <c r="C42" s="22"/>
      <c r="D42" s="23"/>
      <c r="E42" s="23"/>
      <c r="F42" s="23"/>
      <c r="G42" s="23"/>
      <c r="H42" s="23"/>
      <c r="I42" s="23"/>
      <c r="J42" s="23"/>
      <c r="K42" s="23"/>
      <c r="L42" s="23"/>
      <c r="M42" s="23"/>
    </row>
    <row r="43" spans="1:37" ht="24.95" customHeight="1" x14ac:dyDescent="0.3">
      <c r="A43" s="21"/>
      <c r="B43" s="21"/>
      <c r="C43" s="22"/>
      <c r="D43" s="23"/>
      <c r="E43" s="23"/>
      <c r="F43" s="23"/>
      <c r="G43" s="23"/>
      <c r="H43" s="23"/>
      <c r="I43" s="23"/>
      <c r="J43" s="23"/>
      <c r="K43" s="23"/>
      <c r="L43" s="23"/>
      <c r="M43" s="23"/>
    </row>
    <row r="44" spans="1:37" ht="24.95" customHeight="1" x14ac:dyDescent="0.3">
      <c r="A44" s="21"/>
      <c r="B44" s="21"/>
      <c r="C44" s="22"/>
      <c r="D44" s="23"/>
      <c r="E44" s="23"/>
      <c r="F44" s="23"/>
      <c r="G44" s="23"/>
      <c r="H44" s="23"/>
      <c r="I44" s="23"/>
      <c r="J44" s="23"/>
      <c r="K44" s="23"/>
      <c r="L44" s="23"/>
      <c r="M44" s="23"/>
    </row>
    <row r="45" spans="1:37" ht="24.95" customHeight="1" x14ac:dyDescent="0.3">
      <c r="A45" s="21"/>
      <c r="B45" s="21"/>
      <c r="C45" s="22"/>
      <c r="D45" s="23"/>
      <c r="E45" s="23"/>
      <c r="F45" s="23"/>
      <c r="G45" s="23"/>
      <c r="H45" s="23"/>
      <c r="I45" s="23"/>
      <c r="J45" s="23"/>
      <c r="K45" s="23"/>
      <c r="L45" s="23"/>
      <c r="M45" s="23"/>
    </row>
    <row r="46" spans="1:37" ht="24.95" customHeight="1" x14ac:dyDescent="0.3">
      <c r="A46" s="21"/>
      <c r="B46" s="21"/>
      <c r="C46" s="22"/>
      <c r="D46" s="23"/>
      <c r="E46" s="23"/>
      <c r="F46" s="23"/>
      <c r="G46" s="23"/>
      <c r="H46" s="23"/>
      <c r="I46" s="23"/>
      <c r="J46" s="23"/>
      <c r="K46" s="23"/>
      <c r="L46" s="23"/>
      <c r="M46" s="23"/>
    </row>
    <row r="47" spans="1:37" ht="24.95" customHeight="1" x14ac:dyDescent="0.3">
      <c r="A47" s="21"/>
      <c r="B47" s="21"/>
      <c r="C47" s="22"/>
      <c r="D47" s="23"/>
      <c r="E47" s="23"/>
      <c r="F47" s="23"/>
      <c r="G47" s="23"/>
      <c r="H47" s="23"/>
      <c r="I47" s="23"/>
      <c r="J47" s="23"/>
      <c r="K47" s="23"/>
      <c r="L47" s="23"/>
      <c r="M47" s="23"/>
    </row>
    <row r="48" spans="1:37" ht="24.95" customHeight="1" x14ac:dyDescent="0.3">
      <c r="A48" s="21"/>
      <c r="B48" s="21"/>
      <c r="C48" s="22"/>
      <c r="D48" s="23"/>
      <c r="E48" s="23"/>
      <c r="F48" s="23"/>
      <c r="G48" s="23"/>
      <c r="H48" s="23"/>
      <c r="I48" s="23"/>
      <c r="J48" s="23"/>
      <c r="K48" s="23"/>
      <c r="L48" s="23"/>
      <c r="M48" s="23"/>
    </row>
    <row r="49" spans="1:38" ht="24.95" customHeight="1" x14ac:dyDescent="0.3">
      <c r="A49" s="21"/>
      <c r="B49" s="21"/>
      <c r="C49" s="22"/>
      <c r="D49" s="23"/>
      <c r="E49" s="23"/>
      <c r="F49" s="23"/>
      <c r="G49" s="23"/>
      <c r="H49" s="23"/>
      <c r="I49" s="23"/>
      <c r="J49" s="23"/>
      <c r="K49" s="23"/>
      <c r="L49" s="23"/>
      <c r="M49" s="23"/>
    </row>
    <row r="50" spans="1:38" ht="24.95" customHeight="1" x14ac:dyDescent="0.3">
      <c r="A50" s="21"/>
      <c r="B50" s="21"/>
      <c r="C50" s="22"/>
      <c r="D50" s="23"/>
      <c r="E50" s="23"/>
      <c r="F50" s="23"/>
      <c r="G50" s="23"/>
      <c r="H50" s="23"/>
      <c r="I50" s="23"/>
      <c r="J50" s="23"/>
      <c r="K50" s="23"/>
      <c r="L50" s="23"/>
      <c r="M50" s="23"/>
    </row>
    <row r="51" spans="1:38" ht="24.95" customHeight="1" x14ac:dyDescent="0.3">
      <c r="A51" s="21"/>
      <c r="B51" s="21"/>
      <c r="C51" s="22"/>
      <c r="D51" s="23"/>
      <c r="E51" s="23"/>
      <c r="F51" s="23"/>
      <c r="G51" s="23"/>
      <c r="H51" s="23"/>
      <c r="I51" s="23"/>
      <c r="J51" s="23"/>
      <c r="K51" s="23"/>
      <c r="L51" s="23"/>
      <c r="M51" s="23"/>
    </row>
    <row r="52" spans="1:38" ht="24.95" customHeight="1" x14ac:dyDescent="0.3">
      <c r="A52" s="21"/>
      <c r="B52" s="21"/>
      <c r="C52" s="22"/>
      <c r="D52" s="23"/>
      <c r="E52" s="23"/>
      <c r="F52" s="23"/>
      <c r="G52" s="23"/>
      <c r="H52" s="23"/>
      <c r="I52" s="23"/>
      <c r="J52" s="23"/>
      <c r="K52" s="23"/>
      <c r="L52" s="23"/>
      <c r="M52" s="23"/>
    </row>
    <row r="53" spans="1:38" ht="24.95" customHeight="1" x14ac:dyDescent="0.3">
      <c r="A53" s="21"/>
      <c r="B53" s="21"/>
      <c r="C53" s="22"/>
      <c r="D53" s="23"/>
      <c r="E53" s="23"/>
      <c r="F53" s="23"/>
      <c r="G53" s="23"/>
      <c r="H53" s="23"/>
      <c r="I53" s="23"/>
      <c r="J53" s="23"/>
      <c r="K53" s="23"/>
      <c r="L53" s="23"/>
      <c r="M53" s="23"/>
    </row>
    <row r="54" spans="1:38" ht="24.95" customHeight="1" x14ac:dyDescent="0.3">
      <c r="A54" s="21"/>
      <c r="B54" s="21"/>
      <c r="C54" s="22"/>
      <c r="D54" s="23"/>
      <c r="E54" s="23"/>
      <c r="F54" s="23"/>
      <c r="G54" s="23"/>
      <c r="H54" s="23"/>
      <c r="I54" s="23"/>
      <c r="J54" s="23"/>
      <c r="K54" s="23"/>
      <c r="L54" s="23"/>
      <c r="M54" s="23"/>
    </row>
    <row r="55" spans="1:38" ht="24.95" customHeight="1" x14ac:dyDescent="0.3">
      <c r="A55" s="21"/>
      <c r="B55" s="21"/>
      <c r="C55" s="22"/>
      <c r="D55" s="23"/>
      <c r="E55" s="23"/>
      <c r="F55" s="23"/>
      <c r="G55" s="23"/>
      <c r="H55" s="23"/>
      <c r="I55" s="23"/>
      <c r="J55" s="23"/>
      <c r="K55" s="23"/>
      <c r="L55" s="23"/>
      <c r="M55" s="23"/>
    </row>
    <row r="56" spans="1:38" ht="24.95" customHeight="1" x14ac:dyDescent="0.3">
      <c r="A56" s="27" t="s">
        <v>42</v>
      </c>
      <c r="B56" s="21"/>
      <c r="C56" s="22"/>
      <c r="D56" s="23"/>
      <c r="E56" s="31"/>
      <c r="F56" s="31">
        <f>SUMIF($Q$31:$Q$55, 1,$F$31:$F$55)</f>
        <v>0</v>
      </c>
      <c r="G56" s="31"/>
      <c r="H56" s="31">
        <f>SUMIF($Q$31:$Q$55, 1,$H$31:$H$55)</f>
        <v>0</v>
      </c>
      <c r="I56" s="31"/>
      <c r="J56" s="31">
        <f>SUMIF($Q$31:$Q$55, 1,$J$31:$J$55)</f>
        <v>0</v>
      </c>
      <c r="K56" s="31"/>
      <c r="L56" s="31">
        <f>F56+H56+J56</f>
        <v>0</v>
      </c>
      <c r="M56" s="23"/>
      <c r="R56" s="1">
        <f>SUM($R$31:$R$55)</f>
        <v>0</v>
      </c>
      <c r="S56" s="1">
        <f>SUM($S$31:$S$55)</f>
        <v>0</v>
      </c>
      <c r="T56" s="1">
        <f>SUM($T$31:$T$55)</f>
        <v>0</v>
      </c>
      <c r="U56" s="1">
        <f>SUM($U$31:$U$55)</f>
        <v>0</v>
      </c>
      <c r="V56" s="1">
        <f>SUM($V$31:$V$55)</f>
        <v>0</v>
      </c>
      <c r="W56" s="1">
        <f>SUM($W$31:$W$55)</f>
        <v>0</v>
      </c>
      <c r="X56" s="1">
        <f>SUM($X$31:$X$55)</f>
        <v>0</v>
      </c>
      <c r="Y56" s="1">
        <f>SUM($Y$31:$Y$55)</f>
        <v>0</v>
      </c>
      <c r="Z56" s="1">
        <f>SUM($Z$31:$Z$55)</f>
        <v>0</v>
      </c>
      <c r="AA56" s="1">
        <f>SUM($AA$31:$AA$55)</f>
        <v>0</v>
      </c>
      <c r="AB56" s="1">
        <f>SUM($AB$31:$AB$55)</f>
        <v>0</v>
      </c>
      <c r="AC56" s="1">
        <f>SUM($AC$31:$AC$55)</f>
        <v>0</v>
      </c>
      <c r="AD56" s="1">
        <f>SUM($AD$31:$AD$55)</f>
        <v>0</v>
      </c>
      <c r="AE56" s="1">
        <f>SUM($AE$31:$AE$55)</f>
        <v>0</v>
      </c>
      <c r="AF56" s="1">
        <f>SUM($AF$31:$AF$55)</f>
        <v>0</v>
      </c>
      <c r="AG56" s="1">
        <f>SUM($AG$31:$AG$55)</f>
        <v>0</v>
      </c>
      <c r="AH56" s="1">
        <f>SUM($AH$31:$AH$55)</f>
        <v>0</v>
      </c>
      <c r="AI56" s="1">
        <f>SUM($AI$31:$AI$55)</f>
        <v>0</v>
      </c>
      <c r="AJ56" s="1">
        <f>SUM($AJ$31:$AJ$55)</f>
        <v>0</v>
      </c>
      <c r="AK56" s="1">
        <f>SUM($AK$31:$AK$55)</f>
        <v>0</v>
      </c>
      <c r="AL56" s="1">
        <f>SUM($AL$31:$AL$55)</f>
        <v>0</v>
      </c>
    </row>
    <row r="57" spans="1:38" ht="24.95" customHeight="1" x14ac:dyDescent="0.3">
      <c r="A57" s="63" t="s">
        <v>163</v>
      </c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</row>
    <row r="58" spans="1:38" ht="24.95" customHeight="1" x14ac:dyDescent="0.3">
      <c r="A58" s="21" t="s">
        <v>8</v>
      </c>
      <c r="B58" s="21" t="s">
        <v>9</v>
      </c>
      <c r="C58" s="22" t="s">
        <v>4</v>
      </c>
      <c r="D58" s="30">
        <v>14</v>
      </c>
      <c r="E58" s="31"/>
      <c r="F58" s="31"/>
      <c r="G58" s="31"/>
      <c r="H58" s="31"/>
      <c r="I58" s="31"/>
      <c r="J58" s="31"/>
      <c r="K58" s="31"/>
      <c r="L58" s="31"/>
      <c r="M58" s="29" t="s">
        <v>2</v>
      </c>
      <c r="O58" s="5" t="s">
        <v>40</v>
      </c>
      <c r="P58" s="5" t="s">
        <v>39</v>
      </c>
      <c r="Q58" s="1">
        <v>1</v>
      </c>
      <c r="R58" s="1">
        <f t="shared" ref="R58:R70" si="0">IF(P58="기계경비",J58,0)</f>
        <v>0</v>
      </c>
      <c r="S58" s="1">
        <f t="shared" ref="S58:S70" si="1">IF(P58="운반비",J58,0)</f>
        <v>0</v>
      </c>
      <c r="T58" s="1">
        <f t="shared" ref="T58:T70" si="2">IF(P58="작업부산물",L58,0)</f>
        <v>0</v>
      </c>
      <c r="U58" s="1">
        <f t="shared" ref="U58:U70" si="3">IF(P58="관급",ROUNDDOWN(D58*E58,0),0)+IF(P58="지급",ROUNDDOWN(D58*E58,0),0)</f>
        <v>0</v>
      </c>
      <c r="V58" s="1">
        <f t="shared" ref="V58:V70" si="4">IF(P58="외주비",F58+H58+J58,0)</f>
        <v>0</v>
      </c>
      <c r="W58" s="1">
        <f t="shared" ref="W58:W70" si="5">IF(P58="장비비",F58+H58+J58,0)</f>
        <v>0</v>
      </c>
      <c r="X58" s="1">
        <f t="shared" ref="X58:X70" si="6">IF(P58="폐기물처리비",J58,0)</f>
        <v>0</v>
      </c>
      <c r="Y58" s="1">
        <f t="shared" ref="Y58:Y70" si="7">IF(P58="가설비",J58,0)</f>
        <v>0</v>
      </c>
      <c r="Z58" s="1">
        <f t="shared" ref="Z58:Z70" si="8">IF(P58="잡비제외분",F58,0)</f>
        <v>0</v>
      </c>
      <c r="AA58" s="1">
        <f t="shared" ref="AA58:AA70" si="9">IF(P58="사급자재대",L58,0)</f>
        <v>0</v>
      </c>
      <c r="AB58" s="1">
        <f t="shared" ref="AB58:AB70" si="10">IF(P58="관급자재대",L58,0)</f>
        <v>0</v>
      </c>
      <c r="AC58" s="1">
        <f t="shared" ref="AC58:AC70" si="11">IF(P58="사용자항목1",L58,0)</f>
        <v>0</v>
      </c>
      <c r="AD58" s="1">
        <f t="shared" ref="AD58:AD70" si="12">IF(P58="사용자항목2",L58,0)</f>
        <v>0</v>
      </c>
      <c r="AE58" s="1">
        <f t="shared" ref="AE58:AE70" si="13">IF(P58="사용자항목3",L58,0)</f>
        <v>0</v>
      </c>
      <c r="AF58" s="1">
        <f t="shared" ref="AF58:AF70" si="14">IF(P58="사용자항목4",L58,0)</f>
        <v>0</v>
      </c>
      <c r="AG58" s="1">
        <f t="shared" ref="AG58:AG70" si="15">IF(P58="사용자항목5",L58,0)</f>
        <v>0</v>
      </c>
      <c r="AH58" s="1">
        <f t="shared" ref="AH58:AH70" si="16">IF(P58="사용자항목6",L58,0)</f>
        <v>0</v>
      </c>
      <c r="AI58" s="1">
        <f t="shared" ref="AI58:AI70" si="17">IF(P58="사용자항목7",L58,0)</f>
        <v>0</v>
      </c>
      <c r="AJ58" s="1">
        <f t="shared" ref="AJ58:AJ70" si="18">IF(P58="사용자항목8",L58,0)</f>
        <v>0</v>
      </c>
      <c r="AK58" s="1">
        <f t="shared" ref="AK58:AK70" si="19">IF(P58="사용자항목9",L58,0)</f>
        <v>0</v>
      </c>
    </row>
    <row r="59" spans="1:38" ht="24.95" customHeight="1" x14ac:dyDescent="0.3">
      <c r="A59" s="21" t="s">
        <v>53</v>
      </c>
      <c r="B59" s="21" t="s">
        <v>54</v>
      </c>
      <c r="C59" s="22" t="s">
        <v>55</v>
      </c>
      <c r="D59" s="30">
        <v>1</v>
      </c>
      <c r="E59" s="31"/>
      <c r="F59" s="31"/>
      <c r="G59" s="31"/>
      <c r="H59" s="31"/>
      <c r="I59" s="31"/>
      <c r="J59" s="31"/>
      <c r="K59" s="31"/>
      <c r="L59" s="31"/>
      <c r="M59" s="29" t="s">
        <v>57</v>
      </c>
      <c r="P59" s="5" t="s">
        <v>39</v>
      </c>
      <c r="Q59" s="1">
        <v>1</v>
      </c>
      <c r="R59" s="1">
        <f t="shared" si="0"/>
        <v>0</v>
      </c>
      <c r="S59" s="1">
        <f t="shared" si="1"/>
        <v>0</v>
      </c>
      <c r="T59" s="1">
        <f t="shared" si="2"/>
        <v>0</v>
      </c>
      <c r="U59" s="1">
        <f t="shared" si="3"/>
        <v>0</v>
      </c>
      <c r="V59" s="1">
        <f t="shared" si="4"/>
        <v>0</v>
      </c>
      <c r="W59" s="1">
        <f t="shared" si="5"/>
        <v>0</v>
      </c>
      <c r="X59" s="1">
        <f t="shared" si="6"/>
        <v>0</v>
      </c>
      <c r="Y59" s="1">
        <f t="shared" si="7"/>
        <v>0</v>
      </c>
      <c r="Z59" s="1">
        <f t="shared" si="8"/>
        <v>0</v>
      </c>
      <c r="AA59" s="1">
        <f t="shared" si="9"/>
        <v>0</v>
      </c>
      <c r="AB59" s="1">
        <f t="shared" si="10"/>
        <v>0</v>
      </c>
      <c r="AC59" s="1">
        <f t="shared" si="11"/>
        <v>0</v>
      </c>
      <c r="AD59" s="1">
        <f t="shared" si="12"/>
        <v>0</v>
      </c>
      <c r="AE59" s="1">
        <f t="shared" si="13"/>
        <v>0</v>
      </c>
      <c r="AF59" s="1">
        <f t="shared" si="14"/>
        <v>0</v>
      </c>
      <c r="AG59" s="1">
        <f t="shared" si="15"/>
        <v>0</v>
      </c>
      <c r="AH59" s="1">
        <f t="shared" si="16"/>
        <v>0</v>
      </c>
      <c r="AI59" s="1">
        <f t="shared" si="17"/>
        <v>0</v>
      </c>
      <c r="AJ59" s="1">
        <f t="shared" si="18"/>
        <v>0</v>
      </c>
      <c r="AK59" s="1">
        <f t="shared" si="19"/>
        <v>0</v>
      </c>
    </row>
    <row r="60" spans="1:38" ht="24.95" customHeight="1" x14ac:dyDescent="0.3">
      <c r="A60" s="21" t="s">
        <v>8</v>
      </c>
      <c r="B60" s="21" t="s">
        <v>10</v>
      </c>
      <c r="C60" s="22" t="s">
        <v>4</v>
      </c>
      <c r="D60" s="30">
        <v>9</v>
      </c>
      <c r="E60" s="31"/>
      <c r="F60" s="31"/>
      <c r="G60" s="31"/>
      <c r="H60" s="31"/>
      <c r="I60" s="31"/>
      <c r="J60" s="31"/>
      <c r="K60" s="31"/>
      <c r="L60" s="31"/>
      <c r="M60" s="29" t="s">
        <v>2</v>
      </c>
      <c r="O60" s="5" t="s">
        <v>40</v>
      </c>
      <c r="P60" s="5" t="s">
        <v>39</v>
      </c>
      <c r="Q60" s="1">
        <v>1</v>
      </c>
      <c r="R60" s="1">
        <f t="shared" si="0"/>
        <v>0</v>
      </c>
      <c r="S60" s="1">
        <f t="shared" si="1"/>
        <v>0</v>
      </c>
      <c r="T60" s="1">
        <f t="shared" si="2"/>
        <v>0</v>
      </c>
      <c r="U60" s="1">
        <f t="shared" si="3"/>
        <v>0</v>
      </c>
      <c r="V60" s="1">
        <f t="shared" si="4"/>
        <v>0</v>
      </c>
      <c r="W60" s="1">
        <f t="shared" si="5"/>
        <v>0</v>
      </c>
      <c r="X60" s="1">
        <f t="shared" si="6"/>
        <v>0</v>
      </c>
      <c r="Y60" s="1">
        <f t="shared" si="7"/>
        <v>0</v>
      </c>
      <c r="Z60" s="1">
        <f t="shared" si="8"/>
        <v>0</v>
      </c>
      <c r="AA60" s="1">
        <f t="shared" si="9"/>
        <v>0</v>
      </c>
      <c r="AB60" s="1">
        <f t="shared" si="10"/>
        <v>0</v>
      </c>
      <c r="AC60" s="1">
        <f t="shared" si="11"/>
        <v>0</v>
      </c>
      <c r="AD60" s="1">
        <f t="shared" si="12"/>
        <v>0</v>
      </c>
      <c r="AE60" s="1">
        <f t="shared" si="13"/>
        <v>0</v>
      </c>
      <c r="AF60" s="1">
        <f t="shared" si="14"/>
        <v>0</v>
      </c>
      <c r="AG60" s="1">
        <f t="shared" si="15"/>
        <v>0</v>
      </c>
      <c r="AH60" s="1">
        <f t="shared" si="16"/>
        <v>0</v>
      </c>
      <c r="AI60" s="1">
        <f t="shared" si="17"/>
        <v>0</v>
      </c>
      <c r="AJ60" s="1">
        <f t="shared" si="18"/>
        <v>0</v>
      </c>
      <c r="AK60" s="1">
        <f t="shared" si="19"/>
        <v>0</v>
      </c>
    </row>
    <row r="61" spans="1:38" ht="24.95" customHeight="1" x14ac:dyDescent="0.3">
      <c r="A61" s="21" t="s">
        <v>53</v>
      </c>
      <c r="B61" s="21" t="s">
        <v>56</v>
      </c>
      <c r="C61" s="22" t="s">
        <v>55</v>
      </c>
      <c r="D61" s="30">
        <v>1</v>
      </c>
      <c r="E61" s="31"/>
      <c r="F61" s="31"/>
      <c r="G61" s="31"/>
      <c r="H61" s="31"/>
      <c r="I61" s="31"/>
      <c r="J61" s="31"/>
      <c r="K61" s="31"/>
      <c r="L61" s="31"/>
      <c r="M61" s="29" t="s">
        <v>59</v>
      </c>
      <c r="P61" s="5" t="s">
        <v>39</v>
      </c>
      <c r="Q61" s="1">
        <v>1</v>
      </c>
      <c r="R61" s="1">
        <f t="shared" si="0"/>
        <v>0</v>
      </c>
      <c r="S61" s="1">
        <f t="shared" si="1"/>
        <v>0</v>
      </c>
      <c r="T61" s="1">
        <f t="shared" si="2"/>
        <v>0</v>
      </c>
      <c r="U61" s="1">
        <f t="shared" si="3"/>
        <v>0</v>
      </c>
      <c r="V61" s="1">
        <f t="shared" si="4"/>
        <v>0</v>
      </c>
      <c r="W61" s="1">
        <f t="shared" si="5"/>
        <v>0</v>
      </c>
      <c r="X61" s="1">
        <f t="shared" si="6"/>
        <v>0</v>
      </c>
      <c r="Y61" s="1">
        <f t="shared" si="7"/>
        <v>0</v>
      </c>
      <c r="Z61" s="1">
        <f t="shared" si="8"/>
        <v>0</v>
      </c>
      <c r="AA61" s="1">
        <f t="shared" si="9"/>
        <v>0</v>
      </c>
      <c r="AB61" s="1">
        <f t="shared" si="10"/>
        <v>0</v>
      </c>
      <c r="AC61" s="1">
        <f t="shared" si="11"/>
        <v>0</v>
      </c>
      <c r="AD61" s="1">
        <f t="shared" si="12"/>
        <v>0</v>
      </c>
      <c r="AE61" s="1">
        <f t="shared" si="13"/>
        <v>0</v>
      </c>
      <c r="AF61" s="1">
        <f t="shared" si="14"/>
        <v>0</v>
      </c>
      <c r="AG61" s="1">
        <f t="shared" si="15"/>
        <v>0</v>
      </c>
      <c r="AH61" s="1">
        <f t="shared" si="16"/>
        <v>0</v>
      </c>
      <c r="AI61" s="1">
        <f t="shared" si="17"/>
        <v>0</v>
      </c>
      <c r="AJ61" s="1">
        <f t="shared" si="18"/>
        <v>0</v>
      </c>
      <c r="AK61" s="1">
        <f t="shared" si="19"/>
        <v>0</v>
      </c>
    </row>
    <row r="62" spans="1:38" ht="24.95" customHeight="1" x14ac:dyDescent="0.3">
      <c r="A62" s="21" t="s">
        <v>8</v>
      </c>
      <c r="B62" s="21" t="s">
        <v>11</v>
      </c>
      <c r="C62" s="22" t="s">
        <v>4</v>
      </c>
      <c r="D62" s="30">
        <v>135</v>
      </c>
      <c r="E62" s="31"/>
      <c r="F62" s="31"/>
      <c r="G62" s="31"/>
      <c r="H62" s="31"/>
      <c r="I62" s="31"/>
      <c r="J62" s="31"/>
      <c r="K62" s="31"/>
      <c r="L62" s="31"/>
      <c r="M62" s="29" t="s">
        <v>2</v>
      </c>
      <c r="O62" s="5" t="s">
        <v>40</v>
      </c>
      <c r="P62" s="5" t="s">
        <v>39</v>
      </c>
      <c r="Q62" s="1">
        <v>1</v>
      </c>
      <c r="R62" s="1">
        <f t="shared" si="0"/>
        <v>0</v>
      </c>
      <c r="S62" s="1">
        <f t="shared" si="1"/>
        <v>0</v>
      </c>
      <c r="T62" s="1">
        <f t="shared" si="2"/>
        <v>0</v>
      </c>
      <c r="U62" s="1">
        <f t="shared" si="3"/>
        <v>0</v>
      </c>
      <c r="V62" s="1">
        <f t="shared" si="4"/>
        <v>0</v>
      </c>
      <c r="W62" s="1">
        <f t="shared" si="5"/>
        <v>0</v>
      </c>
      <c r="X62" s="1">
        <f t="shared" si="6"/>
        <v>0</v>
      </c>
      <c r="Y62" s="1">
        <f t="shared" si="7"/>
        <v>0</v>
      </c>
      <c r="Z62" s="1">
        <f t="shared" si="8"/>
        <v>0</v>
      </c>
      <c r="AA62" s="1">
        <f t="shared" si="9"/>
        <v>0</v>
      </c>
      <c r="AB62" s="1">
        <f t="shared" si="10"/>
        <v>0</v>
      </c>
      <c r="AC62" s="1">
        <f t="shared" si="11"/>
        <v>0</v>
      </c>
      <c r="AD62" s="1">
        <f t="shared" si="12"/>
        <v>0</v>
      </c>
      <c r="AE62" s="1">
        <f t="shared" si="13"/>
        <v>0</v>
      </c>
      <c r="AF62" s="1">
        <f t="shared" si="14"/>
        <v>0</v>
      </c>
      <c r="AG62" s="1">
        <f t="shared" si="15"/>
        <v>0</v>
      </c>
      <c r="AH62" s="1">
        <f t="shared" si="16"/>
        <v>0</v>
      </c>
      <c r="AI62" s="1">
        <f t="shared" si="17"/>
        <v>0</v>
      </c>
      <c r="AJ62" s="1">
        <f t="shared" si="18"/>
        <v>0</v>
      </c>
      <c r="AK62" s="1">
        <f t="shared" si="19"/>
        <v>0</v>
      </c>
    </row>
    <row r="63" spans="1:38" ht="24.95" customHeight="1" x14ac:dyDescent="0.3">
      <c r="A63" s="21" t="s">
        <v>53</v>
      </c>
      <c r="B63" s="21" t="s">
        <v>58</v>
      </c>
      <c r="C63" s="22" t="s">
        <v>55</v>
      </c>
      <c r="D63" s="30">
        <v>1</v>
      </c>
      <c r="E63" s="31"/>
      <c r="F63" s="31"/>
      <c r="G63" s="31"/>
      <c r="H63" s="31"/>
      <c r="I63" s="31"/>
      <c r="J63" s="31"/>
      <c r="K63" s="31"/>
      <c r="L63" s="31"/>
      <c r="M63" s="29" t="s">
        <v>231</v>
      </c>
      <c r="P63" s="5" t="s">
        <v>39</v>
      </c>
      <c r="Q63" s="1">
        <v>1</v>
      </c>
      <c r="R63" s="1">
        <f t="shared" si="0"/>
        <v>0</v>
      </c>
      <c r="S63" s="1">
        <f t="shared" si="1"/>
        <v>0</v>
      </c>
      <c r="T63" s="1">
        <f t="shared" si="2"/>
        <v>0</v>
      </c>
      <c r="U63" s="1">
        <f t="shared" si="3"/>
        <v>0</v>
      </c>
      <c r="V63" s="1">
        <f t="shared" si="4"/>
        <v>0</v>
      </c>
      <c r="W63" s="1">
        <f t="shared" si="5"/>
        <v>0</v>
      </c>
      <c r="X63" s="1">
        <f t="shared" si="6"/>
        <v>0</v>
      </c>
      <c r="Y63" s="1">
        <f t="shared" si="7"/>
        <v>0</v>
      </c>
      <c r="Z63" s="1">
        <f t="shared" si="8"/>
        <v>0</v>
      </c>
      <c r="AA63" s="1">
        <f t="shared" si="9"/>
        <v>0</v>
      </c>
      <c r="AB63" s="1">
        <f t="shared" si="10"/>
        <v>0</v>
      </c>
      <c r="AC63" s="1">
        <f t="shared" si="11"/>
        <v>0</v>
      </c>
      <c r="AD63" s="1">
        <f t="shared" si="12"/>
        <v>0</v>
      </c>
      <c r="AE63" s="1">
        <f t="shared" si="13"/>
        <v>0</v>
      </c>
      <c r="AF63" s="1">
        <f t="shared" si="14"/>
        <v>0</v>
      </c>
      <c r="AG63" s="1">
        <f t="shared" si="15"/>
        <v>0</v>
      </c>
      <c r="AH63" s="1">
        <f t="shared" si="16"/>
        <v>0</v>
      </c>
      <c r="AI63" s="1">
        <f t="shared" si="17"/>
        <v>0</v>
      </c>
      <c r="AJ63" s="1">
        <f t="shared" si="18"/>
        <v>0</v>
      </c>
      <c r="AK63" s="1">
        <f t="shared" si="19"/>
        <v>0</v>
      </c>
    </row>
    <row r="64" spans="1:38" ht="24.95" customHeight="1" x14ac:dyDescent="0.3">
      <c r="A64" s="21" t="s">
        <v>53</v>
      </c>
      <c r="B64" s="21" t="s">
        <v>60</v>
      </c>
      <c r="C64" s="22" t="s">
        <v>55</v>
      </c>
      <c r="D64" s="30">
        <v>1</v>
      </c>
      <c r="E64" s="31"/>
      <c r="F64" s="31"/>
      <c r="G64" s="31"/>
      <c r="H64" s="31"/>
      <c r="I64" s="31"/>
      <c r="J64" s="31"/>
      <c r="K64" s="31"/>
      <c r="L64" s="31"/>
      <c r="M64" s="29" t="s">
        <v>232</v>
      </c>
      <c r="P64" s="5" t="s">
        <v>39</v>
      </c>
      <c r="Q64" s="1">
        <v>1</v>
      </c>
      <c r="R64" s="1">
        <f t="shared" si="0"/>
        <v>0</v>
      </c>
      <c r="S64" s="1">
        <f t="shared" si="1"/>
        <v>0</v>
      </c>
      <c r="T64" s="1">
        <f t="shared" si="2"/>
        <v>0</v>
      </c>
      <c r="U64" s="1">
        <f t="shared" si="3"/>
        <v>0</v>
      </c>
      <c r="V64" s="1">
        <f t="shared" si="4"/>
        <v>0</v>
      </c>
      <c r="W64" s="1">
        <f t="shared" si="5"/>
        <v>0</v>
      </c>
      <c r="X64" s="1">
        <f t="shared" si="6"/>
        <v>0</v>
      </c>
      <c r="Y64" s="1">
        <f t="shared" si="7"/>
        <v>0</v>
      </c>
      <c r="Z64" s="1">
        <f t="shared" si="8"/>
        <v>0</v>
      </c>
      <c r="AA64" s="1">
        <f t="shared" si="9"/>
        <v>0</v>
      </c>
      <c r="AB64" s="1">
        <f t="shared" si="10"/>
        <v>0</v>
      </c>
      <c r="AC64" s="1">
        <f t="shared" si="11"/>
        <v>0</v>
      </c>
      <c r="AD64" s="1">
        <f t="shared" si="12"/>
        <v>0</v>
      </c>
      <c r="AE64" s="1">
        <f t="shared" si="13"/>
        <v>0</v>
      </c>
      <c r="AF64" s="1">
        <f t="shared" si="14"/>
        <v>0</v>
      </c>
      <c r="AG64" s="1">
        <f t="shared" si="15"/>
        <v>0</v>
      </c>
      <c r="AH64" s="1">
        <f t="shared" si="16"/>
        <v>0</v>
      </c>
      <c r="AI64" s="1">
        <f t="shared" si="17"/>
        <v>0</v>
      </c>
      <c r="AJ64" s="1">
        <f t="shared" si="18"/>
        <v>0</v>
      </c>
      <c r="AK64" s="1">
        <f t="shared" si="19"/>
        <v>0</v>
      </c>
    </row>
    <row r="65" spans="1:37" ht="24.95" customHeight="1" x14ac:dyDescent="0.3">
      <c r="A65" s="21" t="s">
        <v>25</v>
      </c>
      <c r="B65" s="21" t="s">
        <v>26</v>
      </c>
      <c r="C65" s="22" t="s">
        <v>27</v>
      </c>
      <c r="D65" s="30">
        <v>2</v>
      </c>
      <c r="E65" s="31"/>
      <c r="F65" s="31"/>
      <c r="G65" s="31"/>
      <c r="H65" s="31"/>
      <c r="I65" s="31"/>
      <c r="J65" s="31"/>
      <c r="K65" s="31"/>
      <c r="L65" s="31"/>
      <c r="M65" s="29" t="s">
        <v>2</v>
      </c>
      <c r="O65" s="5" t="s">
        <v>40</v>
      </c>
      <c r="P65" s="5" t="s">
        <v>39</v>
      </c>
      <c r="Q65" s="1">
        <v>1</v>
      </c>
      <c r="R65" s="1">
        <f t="shared" si="0"/>
        <v>0</v>
      </c>
      <c r="S65" s="1">
        <f t="shared" si="1"/>
        <v>0</v>
      </c>
      <c r="T65" s="1">
        <f t="shared" si="2"/>
        <v>0</v>
      </c>
      <c r="U65" s="1">
        <f t="shared" si="3"/>
        <v>0</v>
      </c>
      <c r="V65" s="1">
        <f t="shared" si="4"/>
        <v>0</v>
      </c>
      <c r="W65" s="1">
        <f t="shared" si="5"/>
        <v>0</v>
      </c>
      <c r="X65" s="1">
        <f t="shared" si="6"/>
        <v>0</v>
      </c>
      <c r="Y65" s="1">
        <f t="shared" si="7"/>
        <v>0</v>
      </c>
      <c r="Z65" s="1">
        <f t="shared" si="8"/>
        <v>0</v>
      </c>
      <c r="AA65" s="1">
        <f t="shared" si="9"/>
        <v>0</v>
      </c>
      <c r="AB65" s="1">
        <f t="shared" si="10"/>
        <v>0</v>
      </c>
      <c r="AC65" s="1">
        <f t="shared" si="11"/>
        <v>0</v>
      </c>
      <c r="AD65" s="1">
        <f t="shared" si="12"/>
        <v>0</v>
      </c>
      <c r="AE65" s="1">
        <f t="shared" si="13"/>
        <v>0</v>
      </c>
      <c r="AF65" s="1">
        <f t="shared" si="14"/>
        <v>0</v>
      </c>
      <c r="AG65" s="1">
        <f t="shared" si="15"/>
        <v>0</v>
      </c>
      <c r="AH65" s="1">
        <f t="shared" si="16"/>
        <v>0</v>
      </c>
      <c r="AI65" s="1">
        <f t="shared" si="17"/>
        <v>0</v>
      </c>
      <c r="AJ65" s="1">
        <f t="shared" si="18"/>
        <v>0</v>
      </c>
      <c r="AK65" s="1">
        <f t="shared" si="19"/>
        <v>0</v>
      </c>
    </row>
    <row r="66" spans="1:37" ht="24.95" customHeight="1" x14ac:dyDescent="0.3">
      <c r="A66" s="21" t="s">
        <v>25</v>
      </c>
      <c r="B66" s="21" t="s">
        <v>28</v>
      </c>
      <c r="C66" s="22" t="s">
        <v>27</v>
      </c>
      <c r="D66" s="30">
        <v>5</v>
      </c>
      <c r="E66" s="31"/>
      <c r="F66" s="31"/>
      <c r="G66" s="31"/>
      <c r="H66" s="31"/>
      <c r="I66" s="31"/>
      <c r="J66" s="31"/>
      <c r="K66" s="31"/>
      <c r="L66" s="31"/>
      <c r="M66" s="29" t="s">
        <v>2</v>
      </c>
      <c r="O66" s="5" t="s">
        <v>40</v>
      </c>
      <c r="P66" s="5" t="s">
        <v>39</v>
      </c>
      <c r="Q66" s="1">
        <v>1</v>
      </c>
      <c r="R66" s="1">
        <f t="shared" si="0"/>
        <v>0</v>
      </c>
      <c r="S66" s="1">
        <f t="shared" si="1"/>
        <v>0</v>
      </c>
      <c r="T66" s="1">
        <f t="shared" si="2"/>
        <v>0</v>
      </c>
      <c r="U66" s="1">
        <f t="shared" si="3"/>
        <v>0</v>
      </c>
      <c r="V66" s="1">
        <f t="shared" si="4"/>
        <v>0</v>
      </c>
      <c r="W66" s="1">
        <f t="shared" si="5"/>
        <v>0</v>
      </c>
      <c r="X66" s="1">
        <f t="shared" si="6"/>
        <v>0</v>
      </c>
      <c r="Y66" s="1">
        <f t="shared" si="7"/>
        <v>0</v>
      </c>
      <c r="Z66" s="1">
        <f t="shared" si="8"/>
        <v>0</v>
      </c>
      <c r="AA66" s="1">
        <f t="shared" si="9"/>
        <v>0</v>
      </c>
      <c r="AB66" s="1">
        <f t="shared" si="10"/>
        <v>0</v>
      </c>
      <c r="AC66" s="1">
        <f t="shared" si="11"/>
        <v>0</v>
      </c>
      <c r="AD66" s="1">
        <f t="shared" si="12"/>
        <v>0</v>
      </c>
      <c r="AE66" s="1">
        <f t="shared" si="13"/>
        <v>0</v>
      </c>
      <c r="AF66" s="1">
        <f t="shared" si="14"/>
        <v>0</v>
      </c>
      <c r="AG66" s="1">
        <f t="shared" si="15"/>
        <v>0</v>
      </c>
      <c r="AH66" s="1">
        <f t="shared" si="16"/>
        <v>0</v>
      </c>
      <c r="AI66" s="1">
        <f t="shared" si="17"/>
        <v>0</v>
      </c>
      <c r="AJ66" s="1">
        <f t="shared" si="18"/>
        <v>0</v>
      </c>
      <c r="AK66" s="1">
        <f t="shared" si="19"/>
        <v>0</v>
      </c>
    </row>
    <row r="67" spans="1:37" ht="24.95" customHeight="1" x14ac:dyDescent="0.3">
      <c r="A67" s="21" t="s">
        <v>25</v>
      </c>
      <c r="B67" s="21" t="s">
        <v>29</v>
      </c>
      <c r="C67" s="22" t="s">
        <v>27</v>
      </c>
      <c r="D67" s="30">
        <v>5</v>
      </c>
      <c r="E67" s="31"/>
      <c r="F67" s="31"/>
      <c r="G67" s="31"/>
      <c r="H67" s="31"/>
      <c r="I67" s="31"/>
      <c r="J67" s="31"/>
      <c r="K67" s="31"/>
      <c r="L67" s="31"/>
      <c r="M67" s="29" t="s">
        <v>2</v>
      </c>
      <c r="O67" s="5" t="s">
        <v>40</v>
      </c>
      <c r="P67" s="5" t="s">
        <v>39</v>
      </c>
      <c r="Q67" s="1">
        <v>1</v>
      </c>
      <c r="R67" s="1">
        <f t="shared" si="0"/>
        <v>0</v>
      </c>
      <c r="S67" s="1">
        <f t="shared" si="1"/>
        <v>0</v>
      </c>
      <c r="T67" s="1">
        <f t="shared" si="2"/>
        <v>0</v>
      </c>
      <c r="U67" s="1">
        <f t="shared" si="3"/>
        <v>0</v>
      </c>
      <c r="V67" s="1">
        <f t="shared" si="4"/>
        <v>0</v>
      </c>
      <c r="W67" s="1">
        <f t="shared" si="5"/>
        <v>0</v>
      </c>
      <c r="X67" s="1">
        <f t="shared" si="6"/>
        <v>0</v>
      </c>
      <c r="Y67" s="1">
        <f t="shared" si="7"/>
        <v>0</v>
      </c>
      <c r="Z67" s="1">
        <f t="shared" si="8"/>
        <v>0</v>
      </c>
      <c r="AA67" s="1">
        <f t="shared" si="9"/>
        <v>0</v>
      </c>
      <c r="AB67" s="1">
        <f t="shared" si="10"/>
        <v>0</v>
      </c>
      <c r="AC67" s="1">
        <f t="shared" si="11"/>
        <v>0</v>
      </c>
      <c r="AD67" s="1">
        <f t="shared" si="12"/>
        <v>0</v>
      </c>
      <c r="AE67" s="1">
        <f t="shared" si="13"/>
        <v>0</v>
      </c>
      <c r="AF67" s="1">
        <f t="shared" si="14"/>
        <v>0</v>
      </c>
      <c r="AG67" s="1">
        <f t="shared" si="15"/>
        <v>0</v>
      </c>
      <c r="AH67" s="1">
        <f t="shared" si="16"/>
        <v>0</v>
      </c>
      <c r="AI67" s="1">
        <f t="shared" si="17"/>
        <v>0</v>
      </c>
      <c r="AJ67" s="1">
        <f t="shared" si="18"/>
        <v>0</v>
      </c>
      <c r="AK67" s="1">
        <f t="shared" si="19"/>
        <v>0</v>
      </c>
    </row>
    <row r="68" spans="1:37" ht="24.95" customHeight="1" x14ac:dyDescent="0.3">
      <c r="A68" s="21" t="s">
        <v>113</v>
      </c>
      <c r="B68" s="21" t="s">
        <v>72</v>
      </c>
      <c r="C68" s="22" t="s">
        <v>27</v>
      </c>
      <c r="D68" s="30">
        <v>11.8</v>
      </c>
      <c r="E68" s="31"/>
      <c r="F68" s="31"/>
      <c r="G68" s="31"/>
      <c r="H68" s="31"/>
      <c r="I68" s="31"/>
      <c r="J68" s="31"/>
      <c r="K68" s="31"/>
      <c r="L68" s="31"/>
      <c r="M68" s="29" t="s">
        <v>73</v>
      </c>
      <c r="P68" s="5" t="s">
        <v>39</v>
      </c>
      <c r="Q68" s="1">
        <v>1</v>
      </c>
      <c r="R68" s="1">
        <f t="shared" si="0"/>
        <v>0</v>
      </c>
      <c r="S68" s="1">
        <f t="shared" si="1"/>
        <v>0</v>
      </c>
      <c r="T68" s="1">
        <f t="shared" si="2"/>
        <v>0</v>
      </c>
      <c r="U68" s="1">
        <f t="shared" si="3"/>
        <v>0</v>
      </c>
      <c r="V68" s="1">
        <f t="shared" si="4"/>
        <v>0</v>
      </c>
      <c r="W68" s="1">
        <f t="shared" si="5"/>
        <v>0</v>
      </c>
      <c r="X68" s="1">
        <f t="shared" si="6"/>
        <v>0</v>
      </c>
      <c r="Y68" s="1">
        <f t="shared" si="7"/>
        <v>0</v>
      </c>
      <c r="Z68" s="1">
        <f t="shared" si="8"/>
        <v>0</v>
      </c>
      <c r="AA68" s="1">
        <f t="shared" si="9"/>
        <v>0</v>
      </c>
      <c r="AB68" s="1">
        <f t="shared" si="10"/>
        <v>0</v>
      </c>
      <c r="AC68" s="1">
        <f t="shared" si="11"/>
        <v>0</v>
      </c>
      <c r="AD68" s="1">
        <f t="shared" si="12"/>
        <v>0</v>
      </c>
      <c r="AE68" s="1">
        <f t="shared" si="13"/>
        <v>0</v>
      </c>
      <c r="AF68" s="1">
        <f t="shared" si="14"/>
        <v>0</v>
      </c>
      <c r="AG68" s="1">
        <f t="shared" si="15"/>
        <v>0</v>
      </c>
      <c r="AH68" s="1">
        <f t="shared" si="16"/>
        <v>0</v>
      </c>
      <c r="AI68" s="1">
        <f t="shared" si="17"/>
        <v>0</v>
      </c>
      <c r="AJ68" s="1">
        <f t="shared" si="18"/>
        <v>0</v>
      </c>
      <c r="AK68" s="1">
        <f t="shared" si="19"/>
        <v>0</v>
      </c>
    </row>
    <row r="69" spans="1:37" ht="24.95" customHeight="1" x14ac:dyDescent="0.3">
      <c r="A69" s="21" t="s">
        <v>75</v>
      </c>
      <c r="B69" s="21" t="s">
        <v>74</v>
      </c>
      <c r="C69" s="22" t="s">
        <v>7</v>
      </c>
      <c r="D69" s="30">
        <v>655.6</v>
      </c>
      <c r="E69" s="31"/>
      <c r="F69" s="31"/>
      <c r="G69" s="31"/>
      <c r="H69" s="31"/>
      <c r="I69" s="31"/>
      <c r="J69" s="31"/>
      <c r="K69" s="31"/>
      <c r="L69" s="31"/>
      <c r="M69" s="29" t="s">
        <v>114</v>
      </c>
      <c r="P69" s="5" t="s">
        <v>39</v>
      </c>
      <c r="Q69" s="1">
        <v>1</v>
      </c>
      <c r="R69" s="1">
        <f t="shared" si="0"/>
        <v>0</v>
      </c>
      <c r="S69" s="1">
        <f t="shared" si="1"/>
        <v>0</v>
      </c>
      <c r="T69" s="1">
        <f t="shared" si="2"/>
        <v>0</v>
      </c>
      <c r="U69" s="1">
        <f t="shared" si="3"/>
        <v>0</v>
      </c>
      <c r="V69" s="1">
        <f t="shared" si="4"/>
        <v>0</v>
      </c>
      <c r="W69" s="1">
        <f t="shared" si="5"/>
        <v>0</v>
      </c>
      <c r="X69" s="1">
        <f t="shared" si="6"/>
        <v>0</v>
      </c>
      <c r="Y69" s="1">
        <f t="shared" si="7"/>
        <v>0</v>
      </c>
      <c r="Z69" s="1">
        <f t="shared" si="8"/>
        <v>0</v>
      </c>
      <c r="AA69" s="1">
        <f t="shared" si="9"/>
        <v>0</v>
      </c>
      <c r="AB69" s="1">
        <f t="shared" si="10"/>
        <v>0</v>
      </c>
      <c r="AC69" s="1">
        <f t="shared" si="11"/>
        <v>0</v>
      </c>
      <c r="AD69" s="1">
        <f t="shared" si="12"/>
        <v>0</v>
      </c>
      <c r="AE69" s="1">
        <f t="shared" si="13"/>
        <v>0</v>
      </c>
      <c r="AF69" s="1">
        <f t="shared" si="14"/>
        <v>0</v>
      </c>
      <c r="AG69" s="1">
        <f t="shared" si="15"/>
        <v>0</v>
      </c>
      <c r="AH69" s="1">
        <f t="shared" si="16"/>
        <v>0</v>
      </c>
      <c r="AI69" s="1">
        <f t="shared" si="17"/>
        <v>0</v>
      </c>
      <c r="AJ69" s="1">
        <f t="shared" si="18"/>
        <v>0</v>
      </c>
      <c r="AK69" s="1">
        <f t="shared" si="19"/>
        <v>0</v>
      </c>
    </row>
    <row r="70" spans="1:37" ht="24.95" customHeight="1" x14ac:dyDescent="0.3">
      <c r="A70" s="21" t="s">
        <v>77</v>
      </c>
      <c r="B70" s="21" t="s">
        <v>76</v>
      </c>
      <c r="C70" s="22" t="s">
        <v>7</v>
      </c>
      <c r="D70" s="30">
        <v>86.5</v>
      </c>
      <c r="E70" s="31"/>
      <c r="F70" s="31"/>
      <c r="G70" s="31"/>
      <c r="H70" s="31"/>
      <c r="I70" s="31"/>
      <c r="J70" s="31"/>
      <c r="K70" s="31"/>
      <c r="L70" s="31"/>
      <c r="M70" s="29" t="s">
        <v>78</v>
      </c>
      <c r="P70" s="5" t="s">
        <v>39</v>
      </c>
      <c r="Q70" s="1">
        <v>1</v>
      </c>
      <c r="R70" s="1">
        <f t="shared" si="0"/>
        <v>0</v>
      </c>
      <c r="S70" s="1">
        <f t="shared" si="1"/>
        <v>0</v>
      </c>
      <c r="T70" s="1">
        <f t="shared" si="2"/>
        <v>0</v>
      </c>
      <c r="U70" s="1">
        <f t="shared" si="3"/>
        <v>0</v>
      </c>
      <c r="V70" s="1">
        <f t="shared" si="4"/>
        <v>0</v>
      </c>
      <c r="W70" s="1">
        <f t="shared" si="5"/>
        <v>0</v>
      </c>
      <c r="X70" s="1">
        <f t="shared" si="6"/>
        <v>0</v>
      </c>
      <c r="Y70" s="1">
        <f t="shared" si="7"/>
        <v>0</v>
      </c>
      <c r="Z70" s="1">
        <f t="shared" si="8"/>
        <v>0</v>
      </c>
      <c r="AA70" s="1">
        <f t="shared" si="9"/>
        <v>0</v>
      </c>
      <c r="AB70" s="1">
        <f t="shared" si="10"/>
        <v>0</v>
      </c>
      <c r="AC70" s="1">
        <f t="shared" si="11"/>
        <v>0</v>
      </c>
      <c r="AD70" s="1">
        <f t="shared" si="12"/>
        <v>0</v>
      </c>
      <c r="AE70" s="1">
        <f t="shared" si="13"/>
        <v>0</v>
      </c>
      <c r="AF70" s="1">
        <f t="shared" si="14"/>
        <v>0</v>
      </c>
      <c r="AG70" s="1">
        <f t="shared" si="15"/>
        <v>0</v>
      </c>
      <c r="AH70" s="1">
        <f t="shared" si="16"/>
        <v>0</v>
      </c>
      <c r="AI70" s="1">
        <f t="shared" si="17"/>
        <v>0</v>
      </c>
      <c r="AJ70" s="1">
        <f t="shared" si="18"/>
        <v>0</v>
      </c>
      <c r="AK70" s="1">
        <f t="shared" si="19"/>
        <v>0</v>
      </c>
    </row>
    <row r="71" spans="1:37" ht="24.95" customHeight="1" x14ac:dyDescent="0.3">
      <c r="A71" s="21"/>
      <c r="B71" s="21"/>
      <c r="C71" s="22"/>
      <c r="D71" s="23"/>
      <c r="E71" s="23"/>
      <c r="F71" s="23"/>
      <c r="G71" s="23"/>
      <c r="H71" s="23"/>
      <c r="I71" s="23"/>
      <c r="J71" s="23"/>
      <c r="K71" s="23"/>
      <c r="L71" s="23"/>
      <c r="M71" s="23"/>
    </row>
    <row r="72" spans="1:37" ht="24.95" customHeight="1" x14ac:dyDescent="0.3">
      <c r="A72" s="21"/>
      <c r="B72" s="21"/>
      <c r="C72" s="22"/>
      <c r="D72" s="23"/>
      <c r="E72" s="23"/>
      <c r="F72" s="23"/>
      <c r="G72" s="23"/>
      <c r="H72" s="23"/>
      <c r="I72" s="23"/>
      <c r="J72" s="23"/>
      <c r="K72" s="23"/>
      <c r="L72" s="23"/>
      <c r="M72" s="23"/>
    </row>
    <row r="73" spans="1:37" ht="24.95" customHeight="1" x14ac:dyDescent="0.3">
      <c r="A73" s="21"/>
      <c r="B73" s="21"/>
      <c r="C73" s="22"/>
      <c r="D73" s="23"/>
      <c r="E73" s="23"/>
      <c r="F73" s="23"/>
      <c r="G73" s="23"/>
      <c r="H73" s="23"/>
      <c r="I73" s="23"/>
      <c r="J73" s="23"/>
      <c r="K73" s="23"/>
      <c r="L73" s="23"/>
      <c r="M73" s="23"/>
    </row>
    <row r="74" spans="1:37" ht="24.95" customHeight="1" x14ac:dyDescent="0.3">
      <c r="A74" s="21"/>
      <c r="B74" s="21"/>
      <c r="C74" s="22"/>
      <c r="D74" s="23"/>
      <c r="E74" s="23"/>
      <c r="F74" s="23"/>
      <c r="G74" s="23"/>
      <c r="H74" s="23"/>
      <c r="I74" s="23"/>
      <c r="J74" s="23"/>
      <c r="K74" s="23"/>
      <c r="L74" s="23"/>
      <c r="M74" s="23"/>
    </row>
    <row r="75" spans="1:37" ht="24.95" customHeight="1" x14ac:dyDescent="0.3">
      <c r="A75" s="21"/>
      <c r="B75" s="21"/>
      <c r="C75" s="22"/>
      <c r="D75" s="23"/>
      <c r="E75" s="23"/>
      <c r="F75" s="23"/>
      <c r="G75" s="23"/>
      <c r="H75" s="23"/>
      <c r="I75" s="23"/>
      <c r="J75" s="23"/>
      <c r="K75" s="23"/>
      <c r="L75" s="23"/>
      <c r="M75" s="23"/>
    </row>
    <row r="76" spans="1:37" ht="24.95" customHeight="1" x14ac:dyDescent="0.3">
      <c r="A76" s="21"/>
      <c r="B76" s="21"/>
      <c r="C76" s="22"/>
      <c r="D76" s="23"/>
      <c r="E76" s="23"/>
      <c r="F76" s="23"/>
      <c r="G76" s="23"/>
      <c r="H76" s="23"/>
      <c r="I76" s="23"/>
      <c r="J76" s="23"/>
      <c r="K76" s="23"/>
      <c r="L76" s="23"/>
      <c r="M76" s="23"/>
    </row>
    <row r="77" spans="1:37" ht="24.95" customHeight="1" x14ac:dyDescent="0.3">
      <c r="A77" s="21"/>
      <c r="B77" s="21"/>
      <c r="C77" s="22"/>
      <c r="D77" s="23"/>
      <c r="E77" s="23"/>
      <c r="F77" s="23"/>
      <c r="G77" s="23"/>
      <c r="H77" s="23"/>
      <c r="I77" s="23"/>
      <c r="J77" s="23"/>
      <c r="K77" s="23"/>
      <c r="L77" s="23"/>
      <c r="M77" s="23"/>
    </row>
    <row r="78" spans="1:37" ht="24.95" customHeight="1" x14ac:dyDescent="0.3">
      <c r="A78" s="21"/>
      <c r="B78" s="21"/>
      <c r="C78" s="22"/>
      <c r="D78" s="23"/>
      <c r="E78" s="23"/>
      <c r="F78" s="23"/>
      <c r="G78" s="23"/>
      <c r="H78" s="23"/>
      <c r="I78" s="23"/>
      <c r="J78" s="23"/>
      <c r="K78" s="23"/>
      <c r="L78" s="23"/>
      <c r="M78" s="23"/>
    </row>
    <row r="79" spans="1:37" ht="24.95" customHeight="1" x14ac:dyDescent="0.3">
      <c r="A79" s="21"/>
      <c r="B79" s="21"/>
      <c r="C79" s="22"/>
      <c r="D79" s="23"/>
      <c r="E79" s="23"/>
      <c r="F79" s="23"/>
      <c r="G79" s="23"/>
      <c r="H79" s="23"/>
      <c r="I79" s="23"/>
      <c r="J79" s="23"/>
      <c r="K79" s="23"/>
      <c r="L79" s="23"/>
      <c r="M79" s="23"/>
    </row>
    <row r="80" spans="1:37" ht="24.95" customHeight="1" x14ac:dyDescent="0.3">
      <c r="A80" s="21"/>
      <c r="B80" s="21"/>
      <c r="C80" s="22"/>
      <c r="D80" s="23"/>
      <c r="E80" s="23"/>
      <c r="F80" s="23"/>
      <c r="G80" s="23"/>
      <c r="H80" s="23"/>
      <c r="I80" s="23"/>
      <c r="J80" s="23"/>
      <c r="K80" s="23"/>
      <c r="L80" s="23"/>
      <c r="M80" s="23"/>
    </row>
    <row r="81" spans="1:38" ht="24.95" customHeight="1" x14ac:dyDescent="0.3">
      <c r="A81" s="21"/>
      <c r="B81" s="21"/>
      <c r="C81" s="22"/>
      <c r="D81" s="23"/>
      <c r="E81" s="23"/>
      <c r="F81" s="23"/>
      <c r="G81" s="23"/>
      <c r="H81" s="23"/>
      <c r="I81" s="23"/>
      <c r="J81" s="23"/>
      <c r="K81" s="23"/>
      <c r="L81" s="23"/>
      <c r="M81" s="23"/>
    </row>
    <row r="82" spans="1:38" ht="24.95" customHeight="1" x14ac:dyDescent="0.3">
      <c r="A82" s="27" t="s">
        <v>42</v>
      </c>
      <c r="B82" s="21"/>
      <c r="C82" s="22"/>
      <c r="D82" s="23"/>
      <c r="E82" s="31"/>
      <c r="F82" s="31">
        <f>SUMIF($Q$57:$Q$81, 1,$F$57:$F$81)</f>
        <v>0</v>
      </c>
      <c r="G82" s="31"/>
      <c r="H82" s="31">
        <f>SUMIF($Q$57:$Q$81, 1,$H$57:$H$81)</f>
        <v>0</v>
      </c>
      <c r="I82" s="31"/>
      <c r="J82" s="31">
        <f>SUMIF($Q$57:$Q$81, 1,$J$57:$J$81)</f>
        <v>0</v>
      </c>
      <c r="K82" s="31"/>
      <c r="L82" s="31">
        <f>F82+H82+J82</f>
        <v>0</v>
      </c>
      <c r="M82" s="23"/>
      <c r="R82" s="1">
        <f>SUM($R$57:$R$81)</f>
        <v>0</v>
      </c>
      <c r="S82" s="1">
        <f>SUM($S$57:$S$81)</f>
        <v>0</v>
      </c>
      <c r="T82" s="1">
        <f>SUM($T$57:$T$81)</f>
        <v>0</v>
      </c>
      <c r="U82" s="1">
        <f>SUM($U$57:$U$81)</f>
        <v>0</v>
      </c>
      <c r="V82" s="1">
        <f>SUM($V$57:$V$81)</f>
        <v>0</v>
      </c>
      <c r="W82" s="1">
        <f>SUM($W$57:$W$81)</f>
        <v>0</v>
      </c>
      <c r="X82" s="1">
        <f>SUM($X$57:$X$81)</f>
        <v>0</v>
      </c>
      <c r="Y82" s="1">
        <f>SUM($Y$57:$Y$81)</f>
        <v>0</v>
      </c>
      <c r="Z82" s="1">
        <f>SUM($Z$57:$Z$81)</f>
        <v>0</v>
      </c>
      <c r="AA82" s="1">
        <f>SUM($AA$57:$AA$81)</f>
        <v>0</v>
      </c>
      <c r="AB82" s="1">
        <f>SUM($AB$57:$AB$81)</f>
        <v>0</v>
      </c>
      <c r="AC82" s="1">
        <f>SUM($AC$57:$AC$81)</f>
        <v>0</v>
      </c>
      <c r="AD82" s="1">
        <f>SUM($AD$57:$AD$81)</f>
        <v>0</v>
      </c>
      <c r="AE82" s="1">
        <f>SUM($AE$57:$AE$81)</f>
        <v>0</v>
      </c>
      <c r="AF82" s="1">
        <f>SUM($AF$57:$AF$81)</f>
        <v>0</v>
      </c>
      <c r="AG82" s="1">
        <f>SUM($AG$57:$AG$81)</f>
        <v>0</v>
      </c>
      <c r="AH82" s="1">
        <f>SUM($AH$57:$AH$81)</f>
        <v>0</v>
      </c>
      <c r="AI82" s="1">
        <f>SUM($AI$57:$AI$81)</f>
        <v>0</v>
      </c>
      <c r="AJ82" s="1">
        <f>SUM($AJ$57:$AJ$81)</f>
        <v>0</v>
      </c>
      <c r="AK82" s="1">
        <f>SUM($AK$57:$AK$81)</f>
        <v>0</v>
      </c>
      <c r="AL82" s="1">
        <f>SUM($AL$57:$AL$81)</f>
        <v>0</v>
      </c>
    </row>
    <row r="83" spans="1:38" ht="24.95" customHeight="1" x14ac:dyDescent="0.3">
      <c r="A83" s="63" t="s">
        <v>164</v>
      </c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</row>
    <row r="84" spans="1:38" ht="24.95" customHeight="1" x14ac:dyDescent="0.3">
      <c r="A84" s="21" t="s">
        <v>80</v>
      </c>
      <c r="B84" s="21" t="s">
        <v>79</v>
      </c>
      <c r="C84" s="22" t="s">
        <v>7</v>
      </c>
      <c r="D84" s="30">
        <v>75.7</v>
      </c>
      <c r="E84" s="31"/>
      <c r="F84" s="31"/>
      <c r="G84" s="31"/>
      <c r="H84" s="31"/>
      <c r="I84" s="31"/>
      <c r="J84" s="31"/>
      <c r="K84" s="31"/>
      <c r="L84" s="31"/>
      <c r="M84" s="29" t="s">
        <v>115</v>
      </c>
      <c r="P84" s="5" t="s">
        <v>39</v>
      </c>
      <c r="Q84" s="1">
        <v>1</v>
      </c>
      <c r="R84" s="1">
        <f>IF(P84="기계경비",J84,0)</f>
        <v>0</v>
      </c>
      <c r="S84" s="1">
        <f>IF(P84="운반비",J84,0)</f>
        <v>0</v>
      </c>
      <c r="T84" s="1">
        <f>IF(P84="작업부산물",L84,0)</f>
        <v>0</v>
      </c>
      <c r="U84" s="1">
        <f>IF(P84="관급",ROUNDDOWN(D84*E84,0),0)+IF(P84="지급",ROUNDDOWN(D84*E84,0),0)</f>
        <v>0</v>
      </c>
      <c r="V84" s="1">
        <f>IF(P84="외주비",F84+H84+J84,0)</f>
        <v>0</v>
      </c>
      <c r="W84" s="1">
        <f>IF(P84="장비비",F84+H84+J84,0)</f>
        <v>0</v>
      </c>
      <c r="X84" s="1">
        <f>IF(P84="폐기물처리비",J84,0)</f>
        <v>0</v>
      </c>
      <c r="Y84" s="1">
        <f>IF(P84="가설비",J84,0)</f>
        <v>0</v>
      </c>
      <c r="Z84" s="1">
        <f>IF(P84="잡비제외분",F84,0)</f>
        <v>0</v>
      </c>
      <c r="AA84" s="1">
        <f>IF(P84="사급자재대",L84,0)</f>
        <v>0</v>
      </c>
      <c r="AB84" s="1">
        <f>IF(P84="관급자재대",L84,0)</f>
        <v>0</v>
      </c>
      <c r="AC84" s="1">
        <f>IF(P84="사용자항목1",L84,0)</f>
        <v>0</v>
      </c>
      <c r="AD84" s="1">
        <f>IF(P84="사용자항목2",L84,0)</f>
        <v>0</v>
      </c>
      <c r="AE84" s="1">
        <f>IF(P84="사용자항목3",L84,0)</f>
        <v>0</v>
      </c>
      <c r="AF84" s="1">
        <f>IF(P84="사용자항목4",L84,0)</f>
        <v>0</v>
      </c>
      <c r="AG84" s="1">
        <f>IF(P84="사용자항목5",L84,0)</f>
        <v>0</v>
      </c>
      <c r="AH84" s="1">
        <f>IF(P84="사용자항목6",L84,0)</f>
        <v>0</v>
      </c>
      <c r="AI84" s="1">
        <f>IF(P84="사용자항목7",L84,0)</f>
        <v>0</v>
      </c>
      <c r="AJ84" s="1">
        <f>IF(P84="사용자항목8",L84,0)</f>
        <v>0</v>
      </c>
      <c r="AK84" s="1">
        <f>IF(P84="사용자항목9",L84,0)</f>
        <v>0</v>
      </c>
    </row>
    <row r="85" spans="1:38" ht="24.95" customHeight="1" x14ac:dyDescent="0.3">
      <c r="A85" s="21"/>
      <c r="B85" s="21"/>
      <c r="C85" s="22"/>
      <c r="D85" s="23"/>
      <c r="E85" s="23"/>
      <c r="F85" s="23"/>
      <c r="G85" s="23"/>
      <c r="H85" s="23"/>
      <c r="I85" s="23"/>
      <c r="J85" s="23"/>
      <c r="K85" s="23"/>
      <c r="L85" s="23"/>
      <c r="M85" s="23"/>
    </row>
    <row r="86" spans="1:38" ht="24.95" customHeight="1" x14ac:dyDescent="0.3">
      <c r="A86" s="21"/>
      <c r="B86" s="21"/>
      <c r="C86" s="22"/>
      <c r="D86" s="23"/>
      <c r="E86" s="23"/>
      <c r="F86" s="23"/>
      <c r="G86" s="23"/>
      <c r="H86" s="23"/>
      <c r="I86" s="23"/>
      <c r="J86" s="23"/>
      <c r="K86" s="23"/>
      <c r="L86" s="23"/>
      <c r="M86" s="23"/>
    </row>
    <row r="87" spans="1:38" ht="24.95" customHeight="1" x14ac:dyDescent="0.3">
      <c r="A87" s="21"/>
      <c r="B87" s="21"/>
      <c r="C87" s="22"/>
      <c r="D87" s="23"/>
      <c r="E87" s="23"/>
      <c r="F87" s="23"/>
      <c r="G87" s="23"/>
      <c r="H87" s="23"/>
      <c r="I87" s="23"/>
      <c r="J87" s="23"/>
      <c r="K87" s="23"/>
      <c r="L87" s="23"/>
      <c r="M87" s="23"/>
    </row>
    <row r="88" spans="1:38" ht="24.95" customHeight="1" x14ac:dyDescent="0.3">
      <c r="A88" s="21"/>
      <c r="B88" s="21"/>
      <c r="C88" s="22"/>
      <c r="D88" s="23"/>
      <c r="E88" s="23"/>
      <c r="F88" s="23"/>
      <c r="G88" s="23"/>
      <c r="H88" s="23"/>
      <c r="I88" s="23"/>
      <c r="J88" s="23"/>
      <c r="K88" s="23"/>
      <c r="L88" s="23"/>
      <c r="M88" s="23"/>
    </row>
    <row r="89" spans="1:38" ht="24.95" customHeight="1" x14ac:dyDescent="0.3">
      <c r="A89" s="21"/>
      <c r="B89" s="21"/>
      <c r="C89" s="22"/>
      <c r="D89" s="23"/>
      <c r="E89" s="23"/>
      <c r="F89" s="23"/>
      <c r="G89" s="23"/>
      <c r="H89" s="23"/>
      <c r="I89" s="23"/>
      <c r="J89" s="23"/>
      <c r="K89" s="23"/>
      <c r="L89" s="23"/>
      <c r="M89" s="23"/>
    </row>
    <row r="90" spans="1:38" ht="24.95" customHeight="1" x14ac:dyDescent="0.3">
      <c r="A90" s="21"/>
      <c r="B90" s="21"/>
      <c r="C90" s="22"/>
      <c r="D90" s="23"/>
      <c r="E90" s="23"/>
      <c r="F90" s="23"/>
      <c r="G90" s="23"/>
      <c r="H90" s="23"/>
      <c r="I90" s="23"/>
      <c r="J90" s="23"/>
      <c r="K90" s="23"/>
      <c r="L90" s="23"/>
      <c r="M90" s="23"/>
    </row>
    <row r="91" spans="1:38" ht="24.95" customHeight="1" x14ac:dyDescent="0.3">
      <c r="A91" s="21"/>
      <c r="B91" s="21"/>
      <c r="C91" s="22"/>
      <c r="D91" s="23"/>
      <c r="E91" s="23"/>
      <c r="F91" s="23"/>
      <c r="G91" s="23"/>
      <c r="H91" s="23"/>
      <c r="I91" s="23"/>
      <c r="J91" s="23"/>
      <c r="K91" s="23"/>
      <c r="L91" s="23"/>
      <c r="M91" s="23"/>
    </row>
    <row r="92" spans="1:38" ht="24.95" customHeight="1" x14ac:dyDescent="0.3">
      <c r="A92" s="21"/>
      <c r="B92" s="21"/>
      <c r="C92" s="22"/>
      <c r="D92" s="23"/>
      <c r="E92" s="23"/>
      <c r="F92" s="23"/>
      <c r="G92" s="23"/>
      <c r="H92" s="23"/>
      <c r="I92" s="23"/>
      <c r="J92" s="23"/>
      <c r="K92" s="23"/>
      <c r="L92" s="23"/>
      <c r="M92" s="23"/>
    </row>
    <row r="93" spans="1:38" ht="24.95" customHeight="1" x14ac:dyDescent="0.3">
      <c r="A93" s="21"/>
      <c r="B93" s="21"/>
      <c r="C93" s="22"/>
      <c r="D93" s="23"/>
      <c r="E93" s="23"/>
      <c r="F93" s="23"/>
      <c r="G93" s="23"/>
      <c r="H93" s="23"/>
      <c r="I93" s="23"/>
      <c r="J93" s="23"/>
      <c r="K93" s="23"/>
      <c r="L93" s="23"/>
      <c r="M93" s="23"/>
    </row>
    <row r="94" spans="1:38" ht="24.95" customHeight="1" x14ac:dyDescent="0.3">
      <c r="A94" s="21"/>
      <c r="B94" s="21"/>
      <c r="C94" s="22"/>
      <c r="D94" s="23"/>
      <c r="E94" s="23"/>
      <c r="F94" s="23"/>
      <c r="G94" s="23"/>
      <c r="H94" s="23"/>
      <c r="I94" s="23"/>
      <c r="J94" s="23"/>
      <c r="K94" s="23"/>
      <c r="L94" s="23"/>
      <c r="M94" s="23"/>
    </row>
    <row r="95" spans="1:38" ht="24.95" customHeight="1" x14ac:dyDescent="0.3">
      <c r="A95" s="21"/>
      <c r="B95" s="21"/>
      <c r="C95" s="22"/>
      <c r="D95" s="23"/>
      <c r="E95" s="23"/>
      <c r="F95" s="23"/>
      <c r="G95" s="23"/>
      <c r="H95" s="23"/>
      <c r="I95" s="23"/>
      <c r="J95" s="23"/>
      <c r="K95" s="23"/>
      <c r="L95" s="23"/>
      <c r="M95" s="23"/>
    </row>
    <row r="96" spans="1:38" ht="24.95" customHeight="1" x14ac:dyDescent="0.3">
      <c r="A96" s="21"/>
      <c r="B96" s="21"/>
      <c r="C96" s="22"/>
      <c r="D96" s="23"/>
      <c r="E96" s="23"/>
      <c r="F96" s="23"/>
      <c r="G96" s="23"/>
      <c r="H96" s="23"/>
      <c r="I96" s="23"/>
      <c r="J96" s="23"/>
      <c r="K96" s="23"/>
      <c r="L96" s="23"/>
      <c r="M96" s="23"/>
    </row>
    <row r="97" spans="1:38" ht="24.95" customHeight="1" x14ac:dyDescent="0.3">
      <c r="A97" s="21"/>
      <c r="B97" s="21"/>
      <c r="C97" s="22"/>
      <c r="D97" s="23"/>
      <c r="E97" s="23"/>
      <c r="F97" s="23"/>
      <c r="G97" s="23"/>
      <c r="H97" s="23"/>
      <c r="I97" s="23"/>
      <c r="J97" s="23"/>
      <c r="K97" s="23"/>
      <c r="L97" s="23"/>
      <c r="M97" s="23"/>
    </row>
    <row r="98" spans="1:38" ht="24.95" customHeight="1" x14ac:dyDescent="0.3">
      <c r="A98" s="21"/>
      <c r="B98" s="21"/>
      <c r="C98" s="22"/>
      <c r="D98" s="23"/>
      <c r="E98" s="23"/>
      <c r="F98" s="23"/>
      <c r="G98" s="23"/>
      <c r="H98" s="23"/>
      <c r="I98" s="23"/>
      <c r="J98" s="23"/>
      <c r="K98" s="23"/>
      <c r="L98" s="23"/>
      <c r="M98" s="23"/>
    </row>
    <row r="99" spans="1:38" ht="24.95" customHeight="1" x14ac:dyDescent="0.3">
      <c r="A99" s="21"/>
      <c r="B99" s="21"/>
      <c r="C99" s="22"/>
      <c r="D99" s="23"/>
      <c r="E99" s="23"/>
      <c r="F99" s="23"/>
      <c r="G99" s="23"/>
      <c r="H99" s="23"/>
      <c r="I99" s="23"/>
      <c r="J99" s="23"/>
      <c r="K99" s="23"/>
      <c r="L99" s="23"/>
      <c r="M99" s="23"/>
    </row>
    <row r="100" spans="1:38" ht="24.95" customHeight="1" x14ac:dyDescent="0.3">
      <c r="A100" s="21"/>
      <c r="B100" s="21"/>
      <c r="C100" s="22"/>
      <c r="D100" s="23"/>
      <c r="E100" s="23"/>
      <c r="F100" s="23"/>
      <c r="G100" s="23"/>
      <c r="H100" s="23"/>
      <c r="I100" s="23"/>
      <c r="J100" s="23"/>
      <c r="K100" s="23"/>
      <c r="L100" s="23"/>
      <c r="M100" s="23"/>
    </row>
    <row r="101" spans="1:38" ht="24.95" customHeight="1" x14ac:dyDescent="0.3">
      <c r="A101" s="21"/>
      <c r="B101" s="21"/>
      <c r="C101" s="22"/>
      <c r="D101" s="23"/>
      <c r="E101" s="23"/>
      <c r="F101" s="23"/>
      <c r="G101" s="23"/>
      <c r="H101" s="23"/>
      <c r="I101" s="23"/>
      <c r="J101" s="23"/>
      <c r="K101" s="23"/>
      <c r="L101" s="23"/>
      <c r="M101" s="23"/>
    </row>
    <row r="102" spans="1:38" ht="24.95" customHeight="1" x14ac:dyDescent="0.3">
      <c r="A102" s="21"/>
      <c r="B102" s="21"/>
      <c r="C102" s="22"/>
      <c r="D102" s="23"/>
      <c r="E102" s="23"/>
      <c r="F102" s="23"/>
      <c r="G102" s="23"/>
      <c r="H102" s="23"/>
      <c r="I102" s="23"/>
      <c r="J102" s="23"/>
      <c r="K102" s="23"/>
      <c r="L102" s="23"/>
      <c r="M102" s="23"/>
    </row>
    <row r="103" spans="1:38" ht="24.95" customHeight="1" x14ac:dyDescent="0.3">
      <c r="A103" s="21"/>
      <c r="B103" s="21"/>
      <c r="C103" s="22"/>
      <c r="D103" s="23"/>
      <c r="E103" s="23"/>
      <c r="F103" s="23"/>
      <c r="G103" s="23"/>
      <c r="H103" s="23"/>
      <c r="I103" s="23"/>
      <c r="J103" s="23"/>
      <c r="K103" s="23"/>
      <c r="L103" s="23"/>
      <c r="M103" s="23"/>
    </row>
    <row r="104" spans="1:38" ht="24.95" customHeight="1" x14ac:dyDescent="0.3">
      <c r="A104" s="21"/>
      <c r="B104" s="21"/>
      <c r="C104" s="22"/>
      <c r="D104" s="23"/>
      <c r="E104" s="23"/>
      <c r="F104" s="23"/>
      <c r="G104" s="23"/>
      <c r="H104" s="23"/>
      <c r="I104" s="23"/>
      <c r="J104" s="23"/>
      <c r="K104" s="23"/>
      <c r="L104" s="23"/>
      <c r="M104" s="23"/>
    </row>
    <row r="105" spans="1:38" ht="24.95" customHeight="1" x14ac:dyDescent="0.3">
      <c r="A105" s="21"/>
      <c r="B105" s="21"/>
      <c r="C105" s="22"/>
      <c r="D105" s="23"/>
      <c r="E105" s="23"/>
      <c r="F105" s="23"/>
      <c r="G105" s="23"/>
      <c r="H105" s="23"/>
      <c r="I105" s="23"/>
      <c r="J105" s="23"/>
      <c r="K105" s="23"/>
      <c r="L105" s="23"/>
      <c r="M105" s="23"/>
    </row>
    <row r="106" spans="1:38" ht="24.95" customHeight="1" x14ac:dyDescent="0.3">
      <c r="A106" s="21"/>
      <c r="B106" s="21"/>
      <c r="C106" s="22"/>
      <c r="D106" s="23"/>
      <c r="E106" s="23"/>
      <c r="F106" s="23"/>
      <c r="G106" s="23"/>
      <c r="H106" s="23"/>
      <c r="I106" s="23"/>
      <c r="J106" s="23"/>
      <c r="K106" s="23"/>
      <c r="L106" s="23"/>
      <c r="M106" s="23"/>
    </row>
    <row r="107" spans="1:38" ht="24.95" customHeight="1" x14ac:dyDescent="0.3">
      <c r="A107" s="21"/>
      <c r="B107" s="21"/>
      <c r="C107" s="22"/>
      <c r="D107" s="23"/>
      <c r="E107" s="23"/>
      <c r="F107" s="23"/>
      <c r="G107" s="23"/>
      <c r="H107" s="23"/>
      <c r="I107" s="23"/>
      <c r="J107" s="23"/>
      <c r="K107" s="23"/>
      <c r="L107" s="23"/>
      <c r="M107" s="23"/>
    </row>
    <row r="108" spans="1:38" ht="24.95" customHeight="1" x14ac:dyDescent="0.3">
      <c r="A108" s="27" t="s">
        <v>42</v>
      </c>
      <c r="B108" s="21"/>
      <c r="C108" s="22"/>
      <c r="D108" s="23"/>
      <c r="E108" s="31"/>
      <c r="F108" s="31">
        <f>SUMIF($Q$83:$Q$107, 1,$F$83:$F$107)</f>
        <v>0</v>
      </c>
      <c r="G108" s="31"/>
      <c r="H108" s="31">
        <f>SUMIF($Q$83:$Q$107, 1,$H$83:$H$107)</f>
        <v>0</v>
      </c>
      <c r="I108" s="31"/>
      <c r="J108" s="31">
        <f>SUMIF($Q$83:$Q$107, 1,$J$83:$J$107)</f>
        <v>0</v>
      </c>
      <c r="K108" s="31"/>
      <c r="L108" s="31">
        <f>F108+H108+J108</f>
        <v>0</v>
      </c>
      <c r="M108" s="23"/>
      <c r="R108" s="1">
        <f>SUM($R$83:$R$107)</f>
        <v>0</v>
      </c>
      <c r="S108" s="1">
        <f>SUM($S$83:$S$107)</f>
        <v>0</v>
      </c>
      <c r="T108" s="1">
        <f>SUM($T$83:$T$107)</f>
        <v>0</v>
      </c>
      <c r="U108" s="1">
        <f>SUM($U$83:$U$107)</f>
        <v>0</v>
      </c>
      <c r="V108" s="1">
        <f>SUM($V$83:$V$107)</f>
        <v>0</v>
      </c>
      <c r="W108" s="1">
        <f>SUM($W$83:$W$107)</f>
        <v>0</v>
      </c>
      <c r="X108" s="1">
        <f>SUM($X$83:$X$107)</f>
        <v>0</v>
      </c>
      <c r="Y108" s="1">
        <f>SUM($Y$83:$Y$107)</f>
        <v>0</v>
      </c>
      <c r="Z108" s="1">
        <f>SUM($Z$83:$Z$107)</f>
        <v>0</v>
      </c>
      <c r="AA108" s="1">
        <f>SUM($AA$83:$AA$107)</f>
        <v>0</v>
      </c>
      <c r="AB108" s="1">
        <f>SUM($AB$83:$AB$107)</f>
        <v>0</v>
      </c>
      <c r="AC108" s="1">
        <f>SUM($AC$83:$AC$107)</f>
        <v>0</v>
      </c>
      <c r="AD108" s="1">
        <f>SUM($AD$83:$AD$107)</f>
        <v>0</v>
      </c>
      <c r="AE108" s="1">
        <f>SUM($AE$83:$AE$107)</f>
        <v>0</v>
      </c>
      <c r="AF108" s="1">
        <f>SUM($AF$83:$AF$107)</f>
        <v>0</v>
      </c>
      <c r="AG108" s="1">
        <f>SUM($AG$83:$AG$107)</f>
        <v>0</v>
      </c>
      <c r="AH108" s="1">
        <f>SUM($AH$83:$AH$107)</f>
        <v>0</v>
      </c>
      <c r="AI108" s="1">
        <f>SUM($AI$83:$AI$107)</f>
        <v>0</v>
      </c>
      <c r="AJ108" s="1">
        <f>SUM($AJ$83:$AJ$107)</f>
        <v>0</v>
      </c>
      <c r="AK108" s="1">
        <f>SUM($AK$83:$AK$107)</f>
        <v>0</v>
      </c>
      <c r="AL108" s="1">
        <f>SUM($AL$83:$AL$107)</f>
        <v>0</v>
      </c>
    </row>
    <row r="109" spans="1:38" ht="24.95" customHeight="1" x14ac:dyDescent="0.3">
      <c r="A109" s="63" t="s">
        <v>165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</row>
    <row r="110" spans="1:38" ht="24.95" customHeight="1" x14ac:dyDescent="0.3">
      <c r="A110" s="21" t="s">
        <v>116</v>
      </c>
      <c r="B110" s="21" t="s">
        <v>81</v>
      </c>
      <c r="C110" s="22" t="s">
        <v>7</v>
      </c>
      <c r="D110" s="30">
        <v>55.8</v>
      </c>
      <c r="E110" s="31"/>
      <c r="F110" s="31"/>
      <c r="G110" s="31"/>
      <c r="H110" s="31"/>
      <c r="I110" s="31"/>
      <c r="J110" s="31"/>
      <c r="K110" s="31"/>
      <c r="L110" s="31"/>
      <c r="M110" s="29" t="s">
        <v>117</v>
      </c>
      <c r="P110" s="5" t="s">
        <v>39</v>
      </c>
      <c r="Q110" s="1">
        <v>1</v>
      </c>
      <c r="R110" s="1">
        <f>IF(P110="기계경비",J110,0)</f>
        <v>0</v>
      </c>
      <c r="S110" s="1">
        <f>IF(P110="운반비",J110,0)</f>
        <v>0</v>
      </c>
      <c r="T110" s="1">
        <f>IF(P110="작업부산물",L110,0)</f>
        <v>0</v>
      </c>
      <c r="U110" s="1">
        <f>IF(P110="관급",ROUNDDOWN(D110*E110,0),0)+IF(P110="지급",ROUNDDOWN(D110*E110,0),0)</f>
        <v>0</v>
      </c>
      <c r="V110" s="1">
        <f>IF(P110="외주비",F110+H110+J110,0)</f>
        <v>0</v>
      </c>
      <c r="W110" s="1">
        <f>IF(P110="장비비",F110+H110+J110,0)</f>
        <v>0</v>
      </c>
      <c r="X110" s="1">
        <f>IF(P110="폐기물처리비",J110,0)</f>
        <v>0</v>
      </c>
      <c r="Y110" s="1">
        <f>IF(P110="가설비",J110,0)</f>
        <v>0</v>
      </c>
      <c r="Z110" s="1">
        <f>IF(P110="잡비제외분",F110,0)</f>
        <v>0</v>
      </c>
      <c r="AA110" s="1">
        <f>IF(P110="사급자재대",L110,0)</f>
        <v>0</v>
      </c>
      <c r="AB110" s="1">
        <f>IF(P110="관급자재대",L110,0)</f>
        <v>0</v>
      </c>
      <c r="AC110" s="1">
        <f>IF(P110="사용자항목1",L110,0)</f>
        <v>0</v>
      </c>
      <c r="AD110" s="1">
        <f>IF(P110="사용자항목2",L110,0)</f>
        <v>0</v>
      </c>
      <c r="AE110" s="1">
        <f>IF(P110="사용자항목3",L110,0)</f>
        <v>0</v>
      </c>
      <c r="AF110" s="1">
        <f>IF(P110="사용자항목4",L110,0)</f>
        <v>0</v>
      </c>
      <c r="AG110" s="1">
        <f>IF(P110="사용자항목5",L110,0)</f>
        <v>0</v>
      </c>
      <c r="AH110" s="1">
        <f>IF(P110="사용자항목6",L110,0)</f>
        <v>0</v>
      </c>
      <c r="AI110" s="1">
        <f>IF(P110="사용자항목7",L110,0)</f>
        <v>0</v>
      </c>
      <c r="AJ110" s="1">
        <f>IF(P110="사용자항목8",L110,0)</f>
        <v>0</v>
      </c>
      <c r="AK110" s="1">
        <f>IF(P110="사용자항목9",L110,0)</f>
        <v>0</v>
      </c>
    </row>
    <row r="111" spans="1:38" ht="24.95" customHeight="1" x14ac:dyDescent="0.3">
      <c r="A111" s="21" t="s">
        <v>118</v>
      </c>
      <c r="B111" s="21" t="s">
        <v>82</v>
      </c>
      <c r="C111" s="22" t="s">
        <v>4</v>
      </c>
      <c r="D111" s="30">
        <v>7.6</v>
      </c>
      <c r="E111" s="31"/>
      <c r="F111" s="31"/>
      <c r="G111" s="31"/>
      <c r="H111" s="31"/>
      <c r="I111" s="31"/>
      <c r="J111" s="31"/>
      <c r="K111" s="31"/>
      <c r="L111" s="31"/>
      <c r="M111" s="29" t="s">
        <v>239</v>
      </c>
      <c r="P111" s="5" t="s">
        <v>39</v>
      </c>
      <c r="Q111" s="1">
        <v>1</v>
      </c>
      <c r="R111" s="1">
        <f>IF(P111="기계경비",J111,0)</f>
        <v>0</v>
      </c>
      <c r="S111" s="1">
        <f>IF(P111="운반비",J111,0)</f>
        <v>0</v>
      </c>
      <c r="T111" s="1">
        <f>IF(P111="작업부산물",L111,0)</f>
        <v>0</v>
      </c>
      <c r="U111" s="1">
        <f>IF(P111="관급",ROUNDDOWN(D111*E111,0),0)+IF(P111="지급",ROUNDDOWN(D111*E111,0),0)</f>
        <v>0</v>
      </c>
      <c r="V111" s="1">
        <f>IF(P111="외주비",F111+H111+J111,0)</f>
        <v>0</v>
      </c>
      <c r="W111" s="1">
        <f>IF(P111="장비비",F111+H111+J111,0)</f>
        <v>0</v>
      </c>
      <c r="X111" s="1">
        <f>IF(P111="폐기물처리비",J111,0)</f>
        <v>0</v>
      </c>
      <c r="Y111" s="1">
        <f>IF(P111="가설비",J111,0)</f>
        <v>0</v>
      </c>
      <c r="Z111" s="1">
        <f>IF(P111="잡비제외분",F111,0)</f>
        <v>0</v>
      </c>
      <c r="AA111" s="1">
        <f>IF(P111="사급자재대",L111,0)</f>
        <v>0</v>
      </c>
      <c r="AB111" s="1">
        <f>IF(P111="관급자재대",L111,0)</f>
        <v>0</v>
      </c>
      <c r="AC111" s="1">
        <f>IF(P111="사용자항목1",L111,0)</f>
        <v>0</v>
      </c>
      <c r="AD111" s="1">
        <f>IF(P111="사용자항목2",L111,0)</f>
        <v>0</v>
      </c>
      <c r="AE111" s="1">
        <f>IF(P111="사용자항목3",L111,0)</f>
        <v>0</v>
      </c>
      <c r="AF111" s="1">
        <f>IF(P111="사용자항목4",L111,0)</f>
        <v>0</v>
      </c>
      <c r="AG111" s="1">
        <f>IF(P111="사용자항목5",L111,0)</f>
        <v>0</v>
      </c>
      <c r="AH111" s="1">
        <f>IF(P111="사용자항목6",L111,0)</f>
        <v>0</v>
      </c>
      <c r="AI111" s="1">
        <f>IF(P111="사용자항목7",L111,0)</f>
        <v>0</v>
      </c>
      <c r="AJ111" s="1">
        <f>IF(P111="사용자항목8",L111,0)</f>
        <v>0</v>
      </c>
      <c r="AK111" s="1">
        <f>IF(P111="사용자항목9",L111,0)</f>
        <v>0</v>
      </c>
    </row>
    <row r="112" spans="1:38" ht="24.95" customHeight="1" x14ac:dyDescent="0.3">
      <c r="A112" s="21" t="s">
        <v>118</v>
      </c>
      <c r="B112" s="21" t="s">
        <v>83</v>
      </c>
      <c r="C112" s="22" t="s">
        <v>7</v>
      </c>
      <c r="D112" s="30">
        <v>7.6</v>
      </c>
      <c r="E112" s="31"/>
      <c r="F112" s="31"/>
      <c r="G112" s="31"/>
      <c r="H112" s="31"/>
      <c r="I112" s="31"/>
      <c r="J112" s="31"/>
      <c r="K112" s="31"/>
      <c r="L112" s="31"/>
      <c r="M112" s="29" t="s">
        <v>120</v>
      </c>
      <c r="P112" s="5" t="s">
        <v>39</v>
      </c>
      <c r="Q112" s="1">
        <v>1</v>
      </c>
      <c r="R112" s="1">
        <f>IF(P112="기계경비",J112,0)</f>
        <v>0</v>
      </c>
      <c r="S112" s="1">
        <f>IF(P112="운반비",J112,0)</f>
        <v>0</v>
      </c>
      <c r="T112" s="1">
        <f>IF(P112="작업부산물",L112,0)</f>
        <v>0</v>
      </c>
      <c r="U112" s="1">
        <f>IF(P112="관급",ROUNDDOWN(D112*E112,0),0)+IF(P112="지급",ROUNDDOWN(D112*E112,0),0)</f>
        <v>0</v>
      </c>
      <c r="V112" s="1">
        <f>IF(P112="외주비",F112+H112+J112,0)</f>
        <v>0</v>
      </c>
      <c r="W112" s="1">
        <f>IF(P112="장비비",F112+H112+J112,0)</f>
        <v>0</v>
      </c>
      <c r="X112" s="1">
        <f>IF(P112="폐기물처리비",J112,0)</f>
        <v>0</v>
      </c>
      <c r="Y112" s="1">
        <f>IF(P112="가설비",J112,0)</f>
        <v>0</v>
      </c>
      <c r="Z112" s="1">
        <f>IF(P112="잡비제외분",F112,0)</f>
        <v>0</v>
      </c>
      <c r="AA112" s="1">
        <f>IF(P112="사급자재대",L112,0)</f>
        <v>0</v>
      </c>
      <c r="AB112" s="1">
        <f>IF(P112="관급자재대",L112,0)</f>
        <v>0</v>
      </c>
      <c r="AC112" s="1">
        <f>IF(P112="사용자항목1",L112,0)</f>
        <v>0</v>
      </c>
      <c r="AD112" s="1">
        <f>IF(P112="사용자항목2",L112,0)</f>
        <v>0</v>
      </c>
      <c r="AE112" s="1">
        <f>IF(P112="사용자항목3",L112,0)</f>
        <v>0</v>
      </c>
      <c r="AF112" s="1">
        <f>IF(P112="사용자항목4",L112,0)</f>
        <v>0</v>
      </c>
      <c r="AG112" s="1">
        <f>IF(P112="사용자항목5",L112,0)</f>
        <v>0</v>
      </c>
      <c r="AH112" s="1">
        <f>IF(P112="사용자항목6",L112,0)</f>
        <v>0</v>
      </c>
      <c r="AI112" s="1">
        <f>IF(P112="사용자항목7",L112,0)</f>
        <v>0</v>
      </c>
      <c r="AJ112" s="1">
        <f>IF(P112="사용자항목8",L112,0)</f>
        <v>0</v>
      </c>
      <c r="AK112" s="1">
        <f>IF(P112="사용자항목9",L112,0)</f>
        <v>0</v>
      </c>
    </row>
    <row r="113" spans="1:13" ht="24.95" customHeight="1" x14ac:dyDescent="0.3">
      <c r="A113" s="21"/>
      <c r="B113" s="21"/>
      <c r="C113" s="22"/>
      <c r="D113" s="23"/>
      <c r="E113" s="23"/>
      <c r="F113" s="23"/>
      <c r="G113" s="23"/>
      <c r="H113" s="23"/>
      <c r="I113" s="23"/>
      <c r="J113" s="23"/>
      <c r="K113" s="23"/>
      <c r="L113" s="23"/>
      <c r="M113" s="23"/>
    </row>
    <row r="114" spans="1:13" ht="24.95" customHeight="1" x14ac:dyDescent="0.3">
      <c r="A114" s="21"/>
      <c r="B114" s="21"/>
      <c r="C114" s="22"/>
      <c r="D114" s="23"/>
      <c r="E114" s="23"/>
      <c r="F114" s="23"/>
      <c r="G114" s="23"/>
      <c r="H114" s="23"/>
      <c r="I114" s="23"/>
      <c r="J114" s="23"/>
      <c r="K114" s="23"/>
      <c r="L114" s="23"/>
      <c r="M114" s="23"/>
    </row>
    <row r="115" spans="1:13" ht="24.95" customHeight="1" x14ac:dyDescent="0.3">
      <c r="A115" s="21"/>
      <c r="B115" s="21"/>
      <c r="C115" s="22"/>
      <c r="D115" s="23"/>
      <c r="E115" s="23"/>
      <c r="F115" s="23"/>
      <c r="G115" s="23"/>
      <c r="H115" s="23"/>
      <c r="I115" s="23"/>
      <c r="J115" s="23"/>
      <c r="K115" s="23"/>
      <c r="L115" s="23"/>
      <c r="M115" s="23"/>
    </row>
    <row r="116" spans="1:13" ht="24.95" customHeight="1" x14ac:dyDescent="0.3">
      <c r="A116" s="21"/>
      <c r="B116" s="21"/>
      <c r="C116" s="22"/>
      <c r="D116" s="23"/>
      <c r="E116" s="23"/>
      <c r="F116" s="23"/>
      <c r="G116" s="23"/>
      <c r="H116" s="23"/>
      <c r="I116" s="23"/>
      <c r="J116" s="23"/>
      <c r="K116" s="23"/>
      <c r="L116" s="23"/>
      <c r="M116" s="23"/>
    </row>
    <row r="117" spans="1:13" ht="24.95" customHeight="1" x14ac:dyDescent="0.3">
      <c r="A117" s="21"/>
      <c r="B117" s="21"/>
      <c r="C117" s="22"/>
      <c r="D117" s="23"/>
      <c r="E117" s="23"/>
      <c r="F117" s="23"/>
      <c r="G117" s="23"/>
      <c r="H117" s="23"/>
      <c r="I117" s="23"/>
      <c r="J117" s="23"/>
      <c r="K117" s="23"/>
      <c r="L117" s="23"/>
      <c r="M117" s="23"/>
    </row>
    <row r="118" spans="1:13" ht="24.95" customHeight="1" x14ac:dyDescent="0.3">
      <c r="A118" s="21"/>
      <c r="B118" s="21"/>
      <c r="C118" s="22"/>
      <c r="D118" s="23"/>
      <c r="E118" s="23"/>
      <c r="F118" s="23"/>
      <c r="G118" s="23"/>
      <c r="H118" s="23"/>
      <c r="I118" s="23"/>
      <c r="J118" s="23"/>
      <c r="K118" s="23"/>
      <c r="L118" s="23"/>
      <c r="M118" s="23"/>
    </row>
    <row r="119" spans="1:13" ht="24.95" customHeight="1" x14ac:dyDescent="0.3">
      <c r="A119" s="21"/>
      <c r="B119" s="21"/>
      <c r="C119" s="22"/>
      <c r="D119" s="23"/>
      <c r="E119" s="23"/>
      <c r="F119" s="23"/>
      <c r="G119" s="23"/>
      <c r="H119" s="23"/>
      <c r="I119" s="23"/>
      <c r="J119" s="23"/>
      <c r="K119" s="23"/>
      <c r="L119" s="23"/>
      <c r="M119" s="23"/>
    </row>
    <row r="120" spans="1:13" ht="24.95" customHeight="1" x14ac:dyDescent="0.3">
      <c r="A120" s="21"/>
      <c r="B120" s="21"/>
      <c r="C120" s="22"/>
      <c r="D120" s="23"/>
      <c r="E120" s="23"/>
      <c r="F120" s="23"/>
      <c r="G120" s="23"/>
      <c r="H120" s="23"/>
      <c r="I120" s="23"/>
      <c r="J120" s="23"/>
      <c r="K120" s="23"/>
      <c r="L120" s="23"/>
      <c r="M120" s="23"/>
    </row>
    <row r="121" spans="1:13" ht="24.95" customHeight="1" x14ac:dyDescent="0.3">
      <c r="A121" s="21"/>
      <c r="B121" s="21"/>
      <c r="C121" s="22"/>
      <c r="D121" s="23"/>
      <c r="E121" s="23"/>
      <c r="F121" s="23"/>
      <c r="G121" s="23"/>
      <c r="H121" s="23"/>
      <c r="I121" s="23"/>
      <c r="J121" s="23"/>
      <c r="K121" s="23"/>
      <c r="L121" s="23"/>
      <c r="M121" s="23"/>
    </row>
    <row r="122" spans="1:13" ht="24.95" customHeight="1" x14ac:dyDescent="0.3">
      <c r="A122" s="21"/>
      <c r="B122" s="21"/>
      <c r="C122" s="22"/>
      <c r="D122" s="23"/>
      <c r="E122" s="23"/>
      <c r="F122" s="23"/>
      <c r="G122" s="23"/>
      <c r="H122" s="23"/>
      <c r="I122" s="23"/>
      <c r="J122" s="23"/>
      <c r="K122" s="23"/>
      <c r="L122" s="23"/>
      <c r="M122" s="23"/>
    </row>
    <row r="123" spans="1:13" ht="24.95" customHeight="1" x14ac:dyDescent="0.3">
      <c r="A123" s="21"/>
      <c r="B123" s="21"/>
      <c r="C123" s="22"/>
      <c r="D123" s="23"/>
      <c r="E123" s="23"/>
      <c r="F123" s="23"/>
      <c r="G123" s="23"/>
      <c r="H123" s="23"/>
      <c r="I123" s="23"/>
      <c r="J123" s="23"/>
      <c r="K123" s="23"/>
      <c r="L123" s="23"/>
      <c r="M123" s="23"/>
    </row>
    <row r="124" spans="1:13" ht="24.95" customHeight="1" x14ac:dyDescent="0.3">
      <c r="A124" s="21"/>
      <c r="B124" s="21"/>
      <c r="C124" s="22"/>
      <c r="D124" s="23"/>
      <c r="E124" s="23"/>
      <c r="F124" s="23"/>
      <c r="G124" s="23"/>
      <c r="H124" s="23"/>
      <c r="I124" s="23"/>
      <c r="J124" s="23"/>
      <c r="K124" s="23"/>
      <c r="L124" s="23"/>
      <c r="M124" s="23"/>
    </row>
    <row r="125" spans="1:13" ht="24.95" customHeight="1" x14ac:dyDescent="0.3">
      <c r="A125" s="21"/>
      <c r="B125" s="21"/>
      <c r="C125" s="22"/>
      <c r="D125" s="23"/>
      <c r="E125" s="23"/>
      <c r="F125" s="23"/>
      <c r="G125" s="23"/>
      <c r="H125" s="23"/>
      <c r="I125" s="23"/>
      <c r="J125" s="23"/>
      <c r="K125" s="23"/>
      <c r="L125" s="23"/>
      <c r="M125" s="23"/>
    </row>
    <row r="126" spans="1:13" ht="24.95" customHeight="1" x14ac:dyDescent="0.3">
      <c r="A126" s="21"/>
      <c r="B126" s="21"/>
      <c r="C126" s="22"/>
      <c r="D126" s="23"/>
      <c r="E126" s="23"/>
      <c r="F126" s="23"/>
      <c r="G126" s="23"/>
      <c r="H126" s="23"/>
      <c r="I126" s="23"/>
      <c r="J126" s="23"/>
      <c r="K126" s="23"/>
      <c r="L126" s="23"/>
      <c r="M126" s="23"/>
    </row>
    <row r="127" spans="1:13" ht="24.95" customHeight="1" x14ac:dyDescent="0.3">
      <c r="A127" s="21"/>
      <c r="B127" s="21"/>
      <c r="C127" s="22"/>
      <c r="D127" s="23"/>
      <c r="E127" s="23"/>
      <c r="F127" s="23"/>
      <c r="G127" s="23"/>
      <c r="H127" s="23"/>
      <c r="I127" s="23"/>
      <c r="J127" s="23"/>
      <c r="K127" s="23"/>
      <c r="L127" s="23"/>
      <c r="M127" s="23"/>
    </row>
    <row r="128" spans="1:13" ht="24.95" customHeight="1" x14ac:dyDescent="0.3">
      <c r="A128" s="21"/>
      <c r="B128" s="21"/>
      <c r="C128" s="22"/>
      <c r="D128" s="23"/>
      <c r="E128" s="23"/>
      <c r="F128" s="23"/>
      <c r="G128" s="23"/>
      <c r="H128" s="23"/>
      <c r="I128" s="23"/>
      <c r="J128" s="23"/>
      <c r="K128" s="23"/>
      <c r="L128" s="23"/>
      <c r="M128" s="23"/>
    </row>
    <row r="129" spans="1:38" ht="24.95" customHeight="1" x14ac:dyDescent="0.3">
      <c r="A129" s="21"/>
      <c r="B129" s="21"/>
      <c r="C129" s="22"/>
      <c r="D129" s="23"/>
      <c r="E129" s="23"/>
      <c r="F129" s="23"/>
      <c r="G129" s="23"/>
      <c r="H129" s="23"/>
      <c r="I129" s="23"/>
      <c r="J129" s="23"/>
      <c r="K129" s="23"/>
      <c r="L129" s="23"/>
      <c r="M129" s="23"/>
    </row>
    <row r="130" spans="1:38" ht="24.95" customHeight="1" x14ac:dyDescent="0.3">
      <c r="A130" s="21"/>
      <c r="B130" s="21"/>
      <c r="C130" s="22"/>
      <c r="D130" s="23"/>
      <c r="E130" s="23"/>
      <c r="F130" s="23"/>
      <c r="G130" s="23"/>
      <c r="H130" s="23"/>
      <c r="I130" s="23"/>
      <c r="J130" s="23"/>
      <c r="K130" s="23"/>
      <c r="L130" s="23"/>
      <c r="M130" s="23"/>
    </row>
    <row r="131" spans="1:38" ht="24.95" customHeight="1" x14ac:dyDescent="0.3">
      <c r="A131" s="21"/>
      <c r="B131" s="21"/>
      <c r="C131" s="22"/>
      <c r="D131" s="23"/>
      <c r="E131" s="23"/>
      <c r="F131" s="23"/>
      <c r="G131" s="23"/>
      <c r="H131" s="23"/>
      <c r="I131" s="23"/>
      <c r="J131" s="23"/>
      <c r="K131" s="23"/>
      <c r="L131" s="23"/>
      <c r="M131" s="23"/>
    </row>
    <row r="132" spans="1:38" ht="24.95" customHeight="1" x14ac:dyDescent="0.3">
      <c r="A132" s="21"/>
      <c r="B132" s="21"/>
      <c r="C132" s="22"/>
      <c r="D132" s="23"/>
      <c r="E132" s="23"/>
      <c r="F132" s="23"/>
      <c r="G132" s="23"/>
      <c r="H132" s="23"/>
      <c r="I132" s="23"/>
      <c r="J132" s="23"/>
      <c r="K132" s="23"/>
      <c r="L132" s="23"/>
      <c r="M132" s="23"/>
    </row>
    <row r="133" spans="1:38" ht="24.95" customHeight="1" x14ac:dyDescent="0.3">
      <c r="A133" s="21"/>
      <c r="B133" s="21"/>
      <c r="C133" s="22"/>
      <c r="D133" s="23"/>
      <c r="E133" s="23"/>
      <c r="F133" s="23"/>
      <c r="G133" s="23"/>
      <c r="H133" s="23"/>
      <c r="I133" s="23"/>
      <c r="J133" s="23"/>
      <c r="K133" s="23"/>
      <c r="L133" s="23"/>
      <c r="M133" s="23"/>
    </row>
    <row r="134" spans="1:38" ht="24.95" customHeight="1" x14ac:dyDescent="0.3">
      <c r="A134" s="27" t="s">
        <v>42</v>
      </c>
      <c r="B134" s="21"/>
      <c r="C134" s="22"/>
      <c r="D134" s="23"/>
      <c r="E134" s="31"/>
      <c r="F134" s="31">
        <f>SUMIF($Q$109:$Q$133, 1,$F$109:$F$133)</f>
        <v>0</v>
      </c>
      <c r="G134" s="31"/>
      <c r="H134" s="31">
        <f>SUMIF($Q$109:$Q$133, 1,$H$109:$H$133)</f>
        <v>0</v>
      </c>
      <c r="I134" s="31"/>
      <c r="J134" s="31">
        <f>SUMIF($Q$109:$Q$133, 1,$J$109:$J$133)</f>
        <v>0</v>
      </c>
      <c r="K134" s="31"/>
      <c r="L134" s="31">
        <f>F134+H134+J134</f>
        <v>0</v>
      </c>
      <c r="M134" s="23"/>
      <c r="R134" s="1">
        <f>SUM($R$109:$R$133)</f>
        <v>0</v>
      </c>
      <c r="S134" s="1">
        <f>SUM($S$109:$S$133)</f>
        <v>0</v>
      </c>
      <c r="T134" s="1">
        <f>SUM($T$109:$T$133)</f>
        <v>0</v>
      </c>
      <c r="U134" s="1">
        <f>SUM($U$109:$U$133)</f>
        <v>0</v>
      </c>
      <c r="V134" s="1">
        <f>SUM($V$109:$V$133)</f>
        <v>0</v>
      </c>
      <c r="W134" s="1">
        <f>SUM($W$109:$W$133)</f>
        <v>0</v>
      </c>
      <c r="X134" s="1">
        <f>SUM($X$109:$X$133)</f>
        <v>0</v>
      </c>
      <c r="Y134" s="1">
        <f>SUM($Y$109:$Y$133)</f>
        <v>0</v>
      </c>
      <c r="Z134" s="1">
        <f>SUM($Z$109:$Z$133)</f>
        <v>0</v>
      </c>
      <c r="AA134" s="1">
        <f>SUM($AA$109:$AA$133)</f>
        <v>0</v>
      </c>
      <c r="AB134" s="1">
        <f>SUM($AB$109:$AB$133)</f>
        <v>0</v>
      </c>
      <c r="AC134" s="1">
        <f>SUM($AC$109:$AC$133)</f>
        <v>0</v>
      </c>
      <c r="AD134" s="1">
        <f>SUM($AD$109:$AD$133)</f>
        <v>0</v>
      </c>
      <c r="AE134" s="1">
        <f>SUM($AE$109:$AE$133)</f>
        <v>0</v>
      </c>
      <c r="AF134" s="1">
        <f>SUM($AF$109:$AF$133)</f>
        <v>0</v>
      </c>
      <c r="AG134" s="1">
        <f>SUM($AG$109:$AG$133)</f>
        <v>0</v>
      </c>
      <c r="AH134" s="1">
        <f>SUM($AH$109:$AH$133)</f>
        <v>0</v>
      </c>
      <c r="AI134" s="1">
        <f>SUM($AI$109:$AI$133)</f>
        <v>0</v>
      </c>
      <c r="AJ134" s="1">
        <f>SUM($AJ$109:$AJ$133)</f>
        <v>0</v>
      </c>
      <c r="AK134" s="1">
        <f>SUM($AK$109:$AK$133)</f>
        <v>0</v>
      </c>
      <c r="AL134" s="1">
        <f>SUM($AL$109:$AL$133)</f>
        <v>0</v>
      </c>
    </row>
    <row r="135" spans="1:38" ht="24.95" customHeight="1" x14ac:dyDescent="0.3">
      <c r="A135" s="63" t="s">
        <v>166</v>
      </c>
      <c r="B135" s="63"/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</row>
    <row r="136" spans="1:38" ht="24.95" customHeight="1" x14ac:dyDescent="0.3">
      <c r="A136" s="21" t="s">
        <v>14</v>
      </c>
      <c r="B136" s="21" t="s">
        <v>15</v>
      </c>
      <c r="C136" s="22" t="s">
        <v>7</v>
      </c>
      <c r="D136" s="30">
        <v>176</v>
      </c>
      <c r="E136" s="31"/>
      <c r="F136" s="31"/>
      <c r="G136" s="31"/>
      <c r="H136" s="31"/>
      <c r="I136" s="31"/>
      <c r="J136" s="31"/>
      <c r="K136" s="31"/>
      <c r="L136" s="31"/>
      <c r="M136" s="29" t="s">
        <v>2</v>
      </c>
      <c r="O136" s="5" t="s">
        <v>40</v>
      </c>
      <c r="P136" s="5" t="s">
        <v>39</v>
      </c>
      <c r="Q136" s="1">
        <v>1</v>
      </c>
      <c r="R136" s="1">
        <f t="shared" ref="R136:R141" si="20">IF(P136="기계경비",J136,0)</f>
        <v>0</v>
      </c>
      <c r="S136" s="1">
        <f t="shared" ref="S136:S141" si="21">IF(P136="운반비",J136,0)</f>
        <v>0</v>
      </c>
      <c r="T136" s="1">
        <f t="shared" ref="T136:T141" si="22">IF(P136="작업부산물",L136,0)</f>
        <v>0</v>
      </c>
      <c r="U136" s="1">
        <f t="shared" ref="U136:U141" si="23">IF(P136="관급",ROUNDDOWN(D136*E136,0),0)+IF(P136="지급",ROUNDDOWN(D136*E136,0),0)</f>
        <v>0</v>
      </c>
      <c r="V136" s="1">
        <f t="shared" ref="V136:V141" si="24">IF(P136="외주비",F136+H136+J136,0)</f>
        <v>0</v>
      </c>
      <c r="W136" s="1">
        <f t="shared" ref="W136:W141" si="25">IF(P136="장비비",F136+H136+J136,0)</f>
        <v>0</v>
      </c>
      <c r="X136" s="1">
        <f t="shared" ref="X136:X141" si="26">IF(P136="폐기물처리비",J136,0)</f>
        <v>0</v>
      </c>
      <c r="Y136" s="1">
        <f t="shared" ref="Y136:Y141" si="27">IF(P136="가설비",J136,0)</f>
        <v>0</v>
      </c>
      <c r="Z136" s="1">
        <f t="shared" ref="Z136:Z141" si="28">IF(P136="잡비제외분",F136,0)</f>
        <v>0</v>
      </c>
      <c r="AA136" s="1">
        <f t="shared" ref="AA136:AA141" si="29">IF(P136="사급자재대",L136,0)</f>
        <v>0</v>
      </c>
      <c r="AB136" s="1">
        <f t="shared" ref="AB136:AB141" si="30">IF(P136="관급자재대",L136,0)</f>
        <v>0</v>
      </c>
      <c r="AC136" s="1">
        <f t="shared" ref="AC136:AC141" si="31">IF(P136="사용자항목1",L136,0)</f>
        <v>0</v>
      </c>
      <c r="AD136" s="1">
        <f t="shared" ref="AD136:AD141" si="32">IF(P136="사용자항목2",L136,0)</f>
        <v>0</v>
      </c>
      <c r="AE136" s="1">
        <f t="shared" ref="AE136:AE141" si="33">IF(P136="사용자항목3",L136,0)</f>
        <v>0</v>
      </c>
      <c r="AF136" s="1">
        <f t="shared" ref="AF136:AF141" si="34">IF(P136="사용자항목4",L136,0)</f>
        <v>0</v>
      </c>
      <c r="AG136" s="1">
        <f t="shared" ref="AG136:AG141" si="35">IF(P136="사용자항목5",L136,0)</f>
        <v>0</v>
      </c>
      <c r="AH136" s="1">
        <f t="shared" ref="AH136:AH141" si="36">IF(P136="사용자항목6",L136,0)</f>
        <v>0</v>
      </c>
      <c r="AI136" s="1">
        <f t="shared" ref="AI136:AI141" si="37">IF(P136="사용자항목7",L136,0)</f>
        <v>0</v>
      </c>
      <c r="AJ136" s="1">
        <f t="shared" ref="AJ136:AJ141" si="38">IF(P136="사용자항목8",L136,0)</f>
        <v>0</v>
      </c>
      <c r="AK136" s="1">
        <f t="shared" ref="AK136:AK141" si="39">IF(P136="사용자항목9",L136,0)</f>
        <v>0</v>
      </c>
    </row>
    <row r="137" spans="1:38" ht="24.95" customHeight="1" x14ac:dyDescent="0.3">
      <c r="A137" s="21" t="s">
        <v>119</v>
      </c>
      <c r="B137" s="21" t="s">
        <v>84</v>
      </c>
      <c r="C137" s="22" t="s">
        <v>7</v>
      </c>
      <c r="D137" s="30">
        <v>92.4</v>
      </c>
      <c r="E137" s="31"/>
      <c r="F137" s="31"/>
      <c r="G137" s="31"/>
      <c r="H137" s="31"/>
      <c r="I137" s="31"/>
      <c r="J137" s="31"/>
      <c r="K137" s="31"/>
      <c r="L137" s="31"/>
      <c r="M137" s="29" t="s">
        <v>121</v>
      </c>
      <c r="P137" s="5" t="s">
        <v>39</v>
      </c>
      <c r="Q137" s="1">
        <v>1</v>
      </c>
      <c r="R137" s="1">
        <f t="shared" si="20"/>
        <v>0</v>
      </c>
      <c r="S137" s="1">
        <f t="shared" si="21"/>
        <v>0</v>
      </c>
      <c r="T137" s="1">
        <f t="shared" si="22"/>
        <v>0</v>
      </c>
      <c r="U137" s="1">
        <f t="shared" si="23"/>
        <v>0</v>
      </c>
      <c r="V137" s="1">
        <f t="shared" si="24"/>
        <v>0</v>
      </c>
      <c r="W137" s="1">
        <f t="shared" si="25"/>
        <v>0</v>
      </c>
      <c r="X137" s="1">
        <f t="shared" si="26"/>
        <v>0</v>
      </c>
      <c r="Y137" s="1">
        <f t="shared" si="27"/>
        <v>0</v>
      </c>
      <c r="Z137" s="1">
        <f t="shared" si="28"/>
        <v>0</v>
      </c>
      <c r="AA137" s="1">
        <f t="shared" si="29"/>
        <v>0</v>
      </c>
      <c r="AB137" s="1">
        <f t="shared" si="30"/>
        <v>0</v>
      </c>
      <c r="AC137" s="1">
        <f t="shared" si="31"/>
        <v>0</v>
      </c>
      <c r="AD137" s="1">
        <f t="shared" si="32"/>
        <v>0</v>
      </c>
      <c r="AE137" s="1">
        <f t="shared" si="33"/>
        <v>0</v>
      </c>
      <c r="AF137" s="1">
        <f t="shared" si="34"/>
        <v>0</v>
      </c>
      <c r="AG137" s="1">
        <f t="shared" si="35"/>
        <v>0</v>
      </c>
      <c r="AH137" s="1">
        <f t="shared" si="36"/>
        <v>0</v>
      </c>
      <c r="AI137" s="1">
        <f t="shared" si="37"/>
        <v>0</v>
      </c>
      <c r="AJ137" s="1">
        <f t="shared" si="38"/>
        <v>0</v>
      </c>
      <c r="AK137" s="1">
        <f t="shared" si="39"/>
        <v>0</v>
      </c>
    </row>
    <row r="138" spans="1:38" ht="24.95" customHeight="1" x14ac:dyDescent="0.3">
      <c r="A138" s="21" t="s">
        <v>119</v>
      </c>
      <c r="B138" s="21" t="s">
        <v>85</v>
      </c>
      <c r="C138" s="22" t="s">
        <v>7</v>
      </c>
      <c r="D138" s="30">
        <v>75.7</v>
      </c>
      <c r="E138" s="31"/>
      <c r="F138" s="31"/>
      <c r="G138" s="31"/>
      <c r="H138" s="31"/>
      <c r="I138" s="31"/>
      <c r="J138" s="31"/>
      <c r="K138" s="31"/>
      <c r="L138" s="31"/>
      <c r="M138" s="29" t="s">
        <v>123</v>
      </c>
      <c r="P138" s="5" t="s">
        <v>39</v>
      </c>
      <c r="Q138" s="1">
        <v>1</v>
      </c>
      <c r="R138" s="1">
        <f t="shared" si="20"/>
        <v>0</v>
      </c>
      <c r="S138" s="1">
        <f t="shared" si="21"/>
        <v>0</v>
      </c>
      <c r="T138" s="1">
        <f t="shared" si="22"/>
        <v>0</v>
      </c>
      <c r="U138" s="1">
        <f t="shared" si="23"/>
        <v>0</v>
      </c>
      <c r="V138" s="1">
        <f t="shared" si="24"/>
        <v>0</v>
      </c>
      <c r="W138" s="1">
        <f t="shared" si="25"/>
        <v>0</v>
      </c>
      <c r="X138" s="1">
        <f t="shared" si="26"/>
        <v>0</v>
      </c>
      <c r="Y138" s="1">
        <f t="shared" si="27"/>
        <v>0</v>
      </c>
      <c r="Z138" s="1">
        <f t="shared" si="28"/>
        <v>0</v>
      </c>
      <c r="AA138" s="1">
        <f t="shared" si="29"/>
        <v>0</v>
      </c>
      <c r="AB138" s="1">
        <f t="shared" si="30"/>
        <v>0</v>
      </c>
      <c r="AC138" s="1">
        <f t="shared" si="31"/>
        <v>0</v>
      </c>
      <c r="AD138" s="1">
        <f t="shared" si="32"/>
        <v>0</v>
      </c>
      <c r="AE138" s="1">
        <f t="shared" si="33"/>
        <v>0</v>
      </c>
      <c r="AF138" s="1">
        <f t="shared" si="34"/>
        <v>0</v>
      </c>
      <c r="AG138" s="1">
        <f t="shared" si="35"/>
        <v>0</v>
      </c>
      <c r="AH138" s="1">
        <f t="shared" si="36"/>
        <v>0</v>
      </c>
      <c r="AI138" s="1">
        <f t="shared" si="37"/>
        <v>0</v>
      </c>
      <c r="AJ138" s="1">
        <f t="shared" si="38"/>
        <v>0</v>
      </c>
      <c r="AK138" s="1">
        <f t="shared" si="39"/>
        <v>0</v>
      </c>
    </row>
    <row r="139" spans="1:38" ht="24.95" customHeight="1" x14ac:dyDescent="0.3">
      <c r="A139" s="21" t="s">
        <v>122</v>
      </c>
      <c r="B139" s="21" t="s">
        <v>86</v>
      </c>
      <c r="C139" s="22" t="s">
        <v>7</v>
      </c>
      <c r="D139" s="30">
        <v>92.4</v>
      </c>
      <c r="E139" s="31"/>
      <c r="F139" s="31"/>
      <c r="G139" s="31"/>
      <c r="H139" s="31"/>
      <c r="I139" s="31"/>
      <c r="J139" s="31"/>
      <c r="K139" s="31"/>
      <c r="L139" s="31"/>
      <c r="M139" s="29" t="s">
        <v>125</v>
      </c>
      <c r="P139" s="5" t="s">
        <v>39</v>
      </c>
      <c r="Q139" s="1">
        <v>1</v>
      </c>
      <c r="R139" s="1">
        <f t="shared" si="20"/>
        <v>0</v>
      </c>
      <c r="S139" s="1">
        <f t="shared" si="21"/>
        <v>0</v>
      </c>
      <c r="T139" s="1">
        <f t="shared" si="22"/>
        <v>0</v>
      </c>
      <c r="U139" s="1">
        <f t="shared" si="23"/>
        <v>0</v>
      </c>
      <c r="V139" s="1">
        <f t="shared" si="24"/>
        <v>0</v>
      </c>
      <c r="W139" s="1">
        <f t="shared" si="25"/>
        <v>0</v>
      </c>
      <c r="X139" s="1">
        <f t="shared" si="26"/>
        <v>0</v>
      </c>
      <c r="Y139" s="1">
        <f t="shared" si="27"/>
        <v>0</v>
      </c>
      <c r="Z139" s="1">
        <f t="shared" si="28"/>
        <v>0</v>
      </c>
      <c r="AA139" s="1">
        <f t="shared" si="29"/>
        <v>0</v>
      </c>
      <c r="AB139" s="1">
        <f t="shared" si="30"/>
        <v>0</v>
      </c>
      <c r="AC139" s="1">
        <f t="shared" si="31"/>
        <v>0</v>
      </c>
      <c r="AD139" s="1">
        <f t="shared" si="32"/>
        <v>0</v>
      </c>
      <c r="AE139" s="1">
        <f t="shared" si="33"/>
        <v>0</v>
      </c>
      <c r="AF139" s="1">
        <f t="shared" si="34"/>
        <v>0</v>
      </c>
      <c r="AG139" s="1">
        <f t="shared" si="35"/>
        <v>0</v>
      </c>
      <c r="AH139" s="1">
        <f t="shared" si="36"/>
        <v>0</v>
      </c>
      <c r="AI139" s="1">
        <f t="shared" si="37"/>
        <v>0</v>
      </c>
      <c r="AJ139" s="1">
        <f t="shared" si="38"/>
        <v>0</v>
      </c>
      <c r="AK139" s="1">
        <f t="shared" si="39"/>
        <v>0</v>
      </c>
    </row>
    <row r="140" spans="1:38" ht="24.95" customHeight="1" x14ac:dyDescent="0.3">
      <c r="A140" s="21" t="s">
        <v>124</v>
      </c>
      <c r="B140" s="21" t="s">
        <v>86</v>
      </c>
      <c r="C140" s="22" t="s">
        <v>7</v>
      </c>
      <c r="D140" s="30">
        <v>75.7</v>
      </c>
      <c r="E140" s="31"/>
      <c r="F140" s="31"/>
      <c r="G140" s="31"/>
      <c r="H140" s="31"/>
      <c r="I140" s="31"/>
      <c r="J140" s="31"/>
      <c r="K140" s="31"/>
      <c r="L140" s="31"/>
      <c r="M140" s="29" t="s">
        <v>89</v>
      </c>
      <c r="P140" s="5" t="s">
        <v>39</v>
      </c>
      <c r="Q140" s="1">
        <v>1</v>
      </c>
      <c r="R140" s="1">
        <f t="shared" si="20"/>
        <v>0</v>
      </c>
      <c r="S140" s="1">
        <f t="shared" si="21"/>
        <v>0</v>
      </c>
      <c r="T140" s="1">
        <f t="shared" si="22"/>
        <v>0</v>
      </c>
      <c r="U140" s="1">
        <f t="shared" si="23"/>
        <v>0</v>
      </c>
      <c r="V140" s="1">
        <f t="shared" si="24"/>
        <v>0</v>
      </c>
      <c r="W140" s="1">
        <f t="shared" si="25"/>
        <v>0</v>
      </c>
      <c r="X140" s="1">
        <f t="shared" si="26"/>
        <v>0</v>
      </c>
      <c r="Y140" s="1">
        <f t="shared" si="27"/>
        <v>0</v>
      </c>
      <c r="Z140" s="1">
        <f t="shared" si="28"/>
        <v>0</v>
      </c>
      <c r="AA140" s="1">
        <f t="shared" si="29"/>
        <v>0</v>
      </c>
      <c r="AB140" s="1">
        <f t="shared" si="30"/>
        <v>0</v>
      </c>
      <c r="AC140" s="1">
        <f t="shared" si="31"/>
        <v>0</v>
      </c>
      <c r="AD140" s="1">
        <f t="shared" si="32"/>
        <v>0</v>
      </c>
      <c r="AE140" s="1">
        <f t="shared" si="33"/>
        <v>0</v>
      </c>
      <c r="AF140" s="1">
        <f t="shared" si="34"/>
        <v>0</v>
      </c>
      <c r="AG140" s="1">
        <f t="shared" si="35"/>
        <v>0</v>
      </c>
      <c r="AH140" s="1">
        <f t="shared" si="36"/>
        <v>0</v>
      </c>
      <c r="AI140" s="1">
        <f t="shared" si="37"/>
        <v>0</v>
      </c>
      <c r="AJ140" s="1">
        <f t="shared" si="38"/>
        <v>0</v>
      </c>
      <c r="AK140" s="1">
        <f t="shared" si="39"/>
        <v>0</v>
      </c>
    </row>
    <row r="141" spans="1:38" ht="24.95" customHeight="1" x14ac:dyDescent="0.3">
      <c r="A141" s="21" t="s">
        <v>226</v>
      </c>
      <c r="B141" s="21" t="s">
        <v>227</v>
      </c>
      <c r="C141" s="22" t="s">
        <v>23</v>
      </c>
      <c r="D141" s="30">
        <v>9</v>
      </c>
      <c r="E141" s="31"/>
      <c r="F141" s="31"/>
      <c r="G141" s="31"/>
      <c r="H141" s="31"/>
      <c r="I141" s="31"/>
      <c r="J141" s="31"/>
      <c r="K141" s="31"/>
      <c r="L141" s="31"/>
      <c r="M141" s="29" t="s">
        <v>2</v>
      </c>
      <c r="O141" s="5" t="s">
        <v>40</v>
      </c>
      <c r="P141" s="5" t="s">
        <v>39</v>
      </c>
      <c r="Q141" s="1">
        <v>1</v>
      </c>
      <c r="R141" s="1">
        <f t="shared" si="20"/>
        <v>0</v>
      </c>
      <c r="S141" s="1">
        <f t="shared" si="21"/>
        <v>0</v>
      </c>
      <c r="T141" s="1">
        <f t="shared" si="22"/>
        <v>0</v>
      </c>
      <c r="U141" s="1">
        <f t="shared" si="23"/>
        <v>0</v>
      </c>
      <c r="V141" s="1">
        <f t="shared" si="24"/>
        <v>0</v>
      </c>
      <c r="W141" s="1">
        <f t="shared" si="25"/>
        <v>0</v>
      </c>
      <c r="X141" s="1">
        <f t="shared" si="26"/>
        <v>0</v>
      </c>
      <c r="Y141" s="1">
        <f t="shared" si="27"/>
        <v>0</v>
      </c>
      <c r="Z141" s="1">
        <f t="shared" si="28"/>
        <v>0</v>
      </c>
      <c r="AA141" s="1">
        <f t="shared" si="29"/>
        <v>0</v>
      </c>
      <c r="AB141" s="1">
        <f t="shared" si="30"/>
        <v>0</v>
      </c>
      <c r="AC141" s="1">
        <f t="shared" si="31"/>
        <v>0</v>
      </c>
      <c r="AD141" s="1">
        <f t="shared" si="32"/>
        <v>0</v>
      </c>
      <c r="AE141" s="1">
        <f t="shared" si="33"/>
        <v>0</v>
      </c>
      <c r="AF141" s="1">
        <f t="shared" si="34"/>
        <v>0</v>
      </c>
      <c r="AG141" s="1">
        <f t="shared" si="35"/>
        <v>0</v>
      </c>
      <c r="AH141" s="1">
        <f t="shared" si="36"/>
        <v>0</v>
      </c>
      <c r="AI141" s="1">
        <f t="shared" si="37"/>
        <v>0</v>
      </c>
      <c r="AJ141" s="1">
        <f t="shared" si="38"/>
        <v>0</v>
      </c>
      <c r="AK141" s="1">
        <f t="shared" si="39"/>
        <v>0</v>
      </c>
    </row>
    <row r="142" spans="1:38" ht="24.95" customHeight="1" x14ac:dyDescent="0.3">
      <c r="A142" s="21"/>
      <c r="B142" s="21"/>
      <c r="C142" s="22"/>
      <c r="D142" s="23"/>
      <c r="E142" s="23"/>
      <c r="F142" s="23"/>
      <c r="G142" s="23"/>
      <c r="H142" s="23"/>
      <c r="I142" s="23"/>
      <c r="J142" s="23"/>
      <c r="K142" s="23"/>
      <c r="L142" s="23"/>
      <c r="M142" s="23"/>
    </row>
    <row r="143" spans="1:38" ht="24.95" customHeight="1" x14ac:dyDescent="0.3">
      <c r="A143" s="21"/>
      <c r="B143" s="21"/>
      <c r="C143" s="22"/>
      <c r="D143" s="23"/>
      <c r="E143" s="23"/>
      <c r="F143" s="23"/>
      <c r="G143" s="23"/>
      <c r="H143" s="23"/>
      <c r="I143" s="23"/>
      <c r="J143" s="23"/>
      <c r="K143" s="23"/>
      <c r="L143" s="23"/>
      <c r="M143" s="23"/>
    </row>
    <row r="144" spans="1:38" ht="24.95" customHeight="1" x14ac:dyDescent="0.3">
      <c r="A144" s="21"/>
      <c r="B144" s="21"/>
      <c r="C144" s="22"/>
      <c r="D144" s="23"/>
      <c r="E144" s="23"/>
      <c r="F144" s="23"/>
      <c r="G144" s="23"/>
      <c r="H144" s="23"/>
      <c r="I144" s="23"/>
      <c r="J144" s="23"/>
      <c r="K144" s="23"/>
      <c r="L144" s="23"/>
      <c r="M144" s="23"/>
    </row>
    <row r="145" spans="1:38" ht="24.95" customHeight="1" x14ac:dyDescent="0.3">
      <c r="A145" s="21"/>
      <c r="B145" s="21"/>
      <c r="C145" s="22"/>
      <c r="D145" s="23"/>
      <c r="E145" s="23"/>
      <c r="F145" s="23"/>
      <c r="G145" s="23"/>
      <c r="H145" s="23"/>
      <c r="I145" s="23"/>
      <c r="J145" s="23"/>
      <c r="K145" s="23"/>
      <c r="L145" s="23"/>
      <c r="M145" s="23"/>
    </row>
    <row r="146" spans="1:38" ht="24.95" customHeight="1" x14ac:dyDescent="0.3">
      <c r="A146" s="21"/>
      <c r="B146" s="21"/>
      <c r="C146" s="22"/>
      <c r="D146" s="23"/>
      <c r="E146" s="23"/>
      <c r="F146" s="23"/>
      <c r="G146" s="23"/>
      <c r="H146" s="23"/>
      <c r="I146" s="23"/>
      <c r="J146" s="23"/>
      <c r="K146" s="23"/>
      <c r="L146" s="23"/>
      <c r="M146" s="23"/>
    </row>
    <row r="147" spans="1:38" ht="24.95" customHeight="1" x14ac:dyDescent="0.3">
      <c r="A147" s="21"/>
      <c r="B147" s="21"/>
      <c r="C147" s="22"/>
      <c r="D147" s="23"/>
      <c r="E147" s="23"/>
      <c r="F147" s="23"/>
      <c r="G147" s="23"/>
      <c r="H147" s="23"/>
      <c r="I147" s="23"/>
      <c r="J147" s="23"/>
      <c r="K147" s="23"/>
      <c r="L147" s="23"/>
      <c r="M147" s="23"/>
    </row>
    <row r="148" spans="1:38" ht="24.95" customHeight="1" x14ac:dyDescent="0.3">
      <c r="A148" s="21"/>
      <c r="B148" s="21"/>
      <c r="C148" s="22"/>
      <c r="D148" s="23"/>
      <c r="E148" s="23"/>
      <c r="F148" s="23"/>
      <c r="G148" s="23"/>
      <c r="H148" s="23"/>
      <c r="I148" s="23"/>
      <c r="J148" s="23"/>
      <c r="K148" s="23"/>
      <c r="L148" s="23"/>
      <c r="M148" s="23"/>
    </row>
    <row r="149" spans="1:38" ht="24.95" customHeight="1" x14ac:dyDescent="0.3">
      <c r="A149" s="21"/>
      <c r="B149" s="21"/>
      <c r="C149" s="22"/>
      <c r="D149" s="23"/>
      <c r="E149" s="23"/>
      <c r="F149" s="23"/>
      <c r="G149" s="23"/>
      <c r="H149" s="23"/>
      <c r="I149" s="23"/>
      <c r="J149" s="23"/>
      <c r="K149" s="23"/>
      <c r="L149" s="23"/>
      <c r="M149" s="23"/>
    </row>
    <row r="150" spans="1:38" ht="24.95" customHeight="1" x14ac:dyDescent="0.3">
      <c r="A150" s="21"/>
      <c r="B150" s="21"/>
      <c r="C150" s="22"/>
      <c r="D150" s="23"/>
      <c r="E150" s="23"/>
      <c r="F150" s="23"/>
      <c r="G150" s="23"/>
      <c r="H150" s="23"/>
      <c r="I150" s="23"/>
      <c r="J150" s="23"/>
      <c r="K150" s="23"/>
      <c r="L150" s="23"/>
      <c r="M150" s="23"/>
    </row>
    <row r="151" spans="1:38" ht="24.95" customHeight="1" x14ac:dyDescent="0.3">
      <c r="A151" s="21"/>
      <c r="B151" s="21"/>
      <c r="C151" s="22"/>
      <c r="D151" s="23"/>
      <c r="E151" s="23"/>
      <c r="F151" s="23"/>
      <c r="G151" s="23"/>
      <c r="H151" s="23"/>
      <c r="I151" s="23"/>
      <c r="J151" s="23"/>
      <c r="K151" s="23"/>
      <c r="L151" s="23"/>
      <c r="M151" s="23"/>
    </row>
    <row r="152" spans="1:38" ht="24.95" customHeight="1" x14ac:dyDescent="0.3">
      <c r="A152" s="21"/>
      <c r="B152" s="21"/>
      <c r="C152" s="22"/>
      <c r="D152" s="23"/>
      <c r="E152" s="23"/>
      <c r="F152" s="23"/>
      <c r="G152" s="23"/>
      <c r="H152" s="23"/>
      <c r="I152" s="23"/>
      <c r="J152" s="23"/>
      <c r="K152" s="23"/>
      <c r="L152" s="23"/>
      <c r="M152" s="23"/>
    </row>
    <row r="153" spans="1:38" ht="24.95" customHeight="1" x14ac:dyDescent="0.3">
      <c r="A153" s="21"/>
      <c r="B153" s="21"/>
      <c r="C153" s="22"/>
      <c r="D153" s="23"/>
      <c r="E153" s="23"/>
      <c r="F153" s="23"/>
      <c r="G153" s="23"/>
      <c r="H153" s="23"/>
      <c r="I153" s="23"/>
      <c r="J153" s="23"/>
      <c r="K153" s="23"/>
      <c r="L153" s="23"/>
      <c r="M153" s="23"/>
    </row>
    <row r="154" spans="1:38" ht="24.95" customHeight="1" x14ac:dyDescent="0.3">
      <c r="A154" s="21"/>
      <c r="B154" s="21"/>
      <c r="C154" s="22"/>
      <c r="D154" s="23"/>
      <c r="E154" s="23"/>
      <c r="F154" s="23"/>
      <c r="G154" s="23"/>
      <c r="H154" s="23"/>
      <c r="I154" s="23"/>
      <c r="J154" s="23"/>
      <c r="K154" s="23"/>
      <c r="L154" s="23"/>
      <c r="M154" s="23"/>
    </row>
    <row r="155" spans="1:38" ht="24.95" customHeight="1" x14ac:dyDescent="0.3">
      <c r="A155" s="21"/>
      <c r="B155" s="21"/>
      <c r="C155" s="22"/>
      <c r="D155" s="23"/>
      <c r="E155" s="23"/>
      <c r="F155" s="23"/>
      <c r="G155" s="23"/>
      <c r="H155" s="23"/>
      <c r="I155" s="23"/>
      <c r="J155" s="23"/>
      <c r="K155" s="23"/>
      <c r="L155" s="23"/>
      <c r="M155" s="23"/>
    </row>
    <row r="156" spans="1:38" ht="24.95" customHeight="1" x14ac:dyDescent="0.3">
      <c r="A156" s="21"/>
      <c r="B156" s="21"/>
      <c r="C156" s="22"/>
      <c r="D156" s="23"/>
      <c r="E156" s="23"/>
      <c r="F156" s="23"/>
      <c r="G156" s="23"/>
      <c r="H156" s="23"/>
      <c r="I156" s="23"/>
      <c r="J156" s="23"/>
      <c r="K156" s="23"/>
      <c r="L156" s="23"/>
      <c r="M156" s="23"/>
    </row>
    <row r="157" spans="1:38" ht="24.95" customHeight="1" x14ac:dyDescent="0.3">
      <c r="A157" s="21"/>
      <c r="B157" s="21"/>
      <c r="C157" s="22"/>
      <c r="D157" s="23"/>
      <c r="E157" s="23"/>
      <c r="F157" s="23"/>
      <c r="G157" s="23"/>
      <c r="H157" s="23"/>
      <c r="I157" s="23"/>
      <c r="J157" s="23"/>
      <c r="K157" s="23"/>
      <c r="L157" s="23"/>
      <c r="M157" s="23"/>
    </row>
    <row r="158" spans="1:38" ht="24.95" customHeight="1" x14ac:dyDescent="0.3">
      <c r="A158" s="21"/>
      <c r="B158" s="21"/>
      <c r="C158" s="22"/>
      <c r="D158" s="23"/>
      <c r="E158" s="23"/>
      <c r="F158" s="23"/>
      <c r="G158" s="23"/>
      <c r="H158" s="23"/>
      <c r="I158" s="23"/>
      <c r="J158" s="23"/>
      <c r="K158" s="23"/>
      <c r="L158" s="23"/>
      <c r="M158" s="23"/>
    </row>
    <row r="159" spans="1:38" ht="24.95" customHeight="1" x14ac:dyDescent="0.3">
      <c r="A159" s="21"/>
      <c r="B159" s="21"/>
      <c r="C159" s="22"/>
      <c r="D159" s="23"/>
      <c r="E159" s="23"/>
      <c r="F159" s="23"/>
      <c r="G159" s="23"/>
      <c r="H159" s="23"/>
      <c r="I159" s="23"/>
      <c r="J159" s="23"/>
      <c r="K159" s="23"/>
      <c r="L159" s="23"/>
      <c r="M159" s="23"/>
    </row>
    <row r="160" spans="1:38" ht="24.95" customHeight="1" x14ac:dyDescent="0.3">
      <c r="A160" s="27" t="s">
        <v>42</v>
      </c>
      <c r="B160" s="21"/>
      <c r="C160" s="22"/>
      <c r="D160" s="23"/>
      <c r="E160" s="31"/>
      <c r="F160" s="31">
        <f>SUMIF($Q$135:$Q$159, 1,$F$135:$F$159)</f>
        <v>0</v>
      </c>
      <c r="G160" s="31"/>
      <c r="H160" s="31">
        <f>SUMIF($Q$135:$Q$159, 1,$H$135:$H$159)</f>
        <v>0</v>
      </c>
      <c r="I160" s="31"/>
      <c r="J160" s="31">
        <f>SUMIF($Q$135:$Q$159, 1,$J$135:$J$159)</f>
        <v>0</v>
      </c>
      <c r="K160" s="31"/>
      <c r="L160" s="31">
        <f>F160+H160+J160</f>
        <v>0</v>
      </c>
      <c r="M160" s="23"/>
      <c r="R160" s="1">
        <f>SUM($R$135:$R$159)</f>
        <v>0</v>
      </c>
      <c r="S160" s="1">
        <f>SUM($S$135:$S$159)</f>
        <v>0</v>
      </c>
      <c r="T160" s="1">
        <f>SUM($T$135:$T$159)</f>
        <v>0</v>
      </c>
      <c r="U160" s="1">
        <f>SUM($U$135:$U$159)</f>
        <v>0</v>
      </c>
      <c r="V160" s="1">
        <f>SUM($V$135:$V$159)</f>
        <v>0</v>
      </c>
      <c r="W160" s="1">
        <f>SUM($W$135:$W$159)</f>
        <v>0</v>
      </c>
      <c r="X160" s="1">
        <f>SUM($X$135:$X$159)</f>
        <v>0</v>
      </c>
      <c r="Y160" s="1">
        <f>SUM($Y$135:$Y$159)</f>
        <v>0</v>
      </c>
      <c r="Z160" s="1">
        <f>SUM($Z$135:$Z$159)</f>
        <v>0</v>
      </c>
      <c r="AA160" s="1">
        <f>SUM($AA$135:$AA$159)</f>
        <v>0</v>
      </c>
      <c r="AB160" s="1">
        <f>SUM($AB$135:$AB$159)</f>
        <v>0</v>
      </c>
      <c r="AC160" s="1">
        <f>SUM($AC$135:$AC$159)</f>
        <v>0</v>
      </c>
      <c r="AD160" s="1">
        <f>SUM($AD$135:$AD$159)</f>
        <v>0</v>
      </c>
      <c r="AE160" s="1">
        <f>SUM($AE$135:$AE$159)</f>
        <v>0</v>
      </c>
      <c r="AF160" s="1">
        <f>SUM($AF$135:$AF$159)</f>
        <v>0</v>
      </c>
      <c r="AG160" s="1">
        <f>SUM($AG$135:$AG$159)</f>
        <v>0</v>
      </c>
      <c r="AH160" s="1">
        <f>SUM($AH$135:$AH$159)</f>
        <v>0</v>
      </c>
      <c r="AI160" s="1">
        <f>SUM($AI$135:$AI$159)</f>
        <v>0</v>
      </c>
      <c r="AJ160" s="1">
        <f>SUM($AJ$135:$AJ$159)</f>
        <v>0</v>
      </c>
      <c r="AK160" s="1">
        <f>SUM($AK$135:$AK$159)</f>
        <v>0</v>
      </c>
      <c r="AL160" s="1">
        <f>SUM($AL$135:$AL$159)</f>
        <v>0</v>
      </c>
    </row>
    <row r="161" spans="1:37" ht="24.95" customHeight="1" x14ac:dyDescent="0.3">
      <c r="A161" s="63" t="s">
        <v>167</v>
      </c>
      <c r="B161" s="63"/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</row>
    <row r="162" spans="1:37" ht="24.95" customHeight="1" x14ac:dyDescent="0.3">
      <c r="A162" s="21" t="s">
        <v>21</v>
      </c>
      <c r="B162" s="21" t="s">
        <v>22</v>
      </c>
      <c r="C162" s="22" t="s">
        <v>7</v>
      </c>
      <c r="D162" s="30">
        <v>40</v>
      </c>
      <c r="E162" s="31"/>
      <c r="F162" s="31"/>
      <c r="G162" s="31"/>
      <c r="H162" s="31"/>
      <c r="I162" s="31"/>
      <c r="J162" s="31"/>
      <c r="K162" s="31"/>
      <c r="L162" s="31"/>
      <c r="M162" s="29" t="s">
        <v>2</v>
      </c>
      <c r="O162" s="5" t="s">
        <v>40</v>
      </c>
      <c r="P162" s="5" t="s">
        <v>39</v>
      </c>
      <c r="Q162" s="1">
        <v>1</v>
      </c>
      <c r="R162" s="1">
        <f>IF(P162="기계경비",J162,0)</f>
        <v>0</v>
      </c>
      <c r="S162" s="1">
        <f>IF(P162="운반비",J162,0)</f>
        <v>0</v>
      </c>
      <c r="T162" s="1">
        <f>IF(P162="작업부산물",L162,0)</f>
        <v>0</v>
      </c>
      <c r="U162" s="1">
        <f>IF(P162="관급",ROUNDDOWN(D162*E162,0),0)+IF(P162="지급",ROUNDDOWN(D162*E162,0),0)</f>
        <v>0</v>
      </c>
      <c r="V162" s="1">
        <f>IF(P162="외주비",F162+H162+J162,0)</f>
        <v>0</v>
      </c>
      <c r="W162" s="1">
        <f>IF(P162="장비비",F162+H162+J162,0)</f>
        <v>0</v>
      </c>
      <c r="X162" s="1">
        <f>IF(P162="폐기물처리비",J162,0)</f>
        <v>0</v>
      </c>
      <c r="Y162" s="1">
        <f>IF(P162="가설비",J162,0)</f>
        <v>0</v>
      </c>
      <c r="Z162" s="1">
        <f>IF(P162="잡비제외분",F162,0)</f>
        <v>0</v>
      </c>
      <c r="AA162" s="1">
        <f>IF(P162="사급자재대",L162,0)</f>
        <v>0</v>
      </c>
      <c r="AB162" s="1">
        <f>IF(P162="관급자재대",L162,0)</f>
        <v>0</v>
      </c>
      <c r="AC162" s="1">
        <f>IF(P162="사용자항목1",L162,0)</f>
        <v>0</v>
      </c>
      <c r="AD162" s="1">
        <f>IF(P162="사용자항목2",L162,0)</f>
        <v>0</v>
      </c>
      <c r="AE162" s="1">
        <f>IF(P162="사용자항목3",L162,0)</f>
        <v>0</v>
      </c>
      <c r="AF162" s="1">
        <f>IF(P162="사용자항목4",L162,0)</f>
        <v>0</v>
      </c>
      <c r="AG162" s="1">
        <f>IF(P162="사용자항목5",L162,0)</f>
        <v>0</v>
      </c>
      <c r="AH162" s="1">
        <f>IF(P162="사용자항목6",L162,0)</f>
        <v>0</v>
      </c>
      <c r="AI162" s="1">
        <f>IF(P162="사용자항목7",L162,0)</f>
        <v>0</v>
      </c>
      <c r="AJ162" s="1">
        <f>IF(P162="사용자항목8",L162,0)</f>
        <v>0</v>
      </c>
      <c r="AK162" s="1">
        <f>IF(P162="사용자항목9",L162,0)</f>
        <v>0</v>
      </c>
    </row>
    <row r="163" spans="1:37" ht="24.95" customHeight="1" x14ac:dyDescent="0.3">
      <c r="A163" s="21" t="s">
        <v>88</v>
      </c>
      <c r="B163" s="21" t="s">
        <v>87</v>
      </c>
      <c r="C163" s="22" t="s">
        <v>68</v>
      </c>
      <c r="D163" s="30">
        <v>4</v>
      </c>
      <c r="E163" s="31"/>
      <c r="F163" s="31"/>
      <c r="G163" s="31"/>
      <c r="H163" s="31"/>
      <c r="I163" s="31"/>
      <c r="J163" s="31"/>
      <c r="K163" s="31"/>
      <c r="L163" s="31"/>
      <c r="M163" s="29" t="s">
        <v>126</v>
      </c>
      <c r="P163" s="5" t="s">
        <v>39</v>
      </c>
      <c r="Q163" s="1">
        <v>1</v>
      </c>
      <c r="R163" s="1">
        <f>IF(P163="기계경비",J163,0)</f>
        <v>0</v>
      </c>
      <c r="S163" s="1">
        <f>IF(P163="운반비",J163,0)</f>
        <v>0</v>
      </c>
      <c r="T163" s="1">
        <f>IF(P163="작업부산물",L163,0)</f>
        <v>0</v>
      </c>
      <c r="U163" s="1">
        <f>IF(P163="관급",ROUNDDOWN(D163*E163,0),0)+IF(P163="지급",ROUNDDOWN(D163*E163,0),0)</f>
        <v>0</v>
      </c>
      <c r="V163" s="1">
        <f>IF(P163="외주비",F163+H163+J163,0)</f>
        <v>0</v>
      </c>
      <c r="W163" s="1">
        <f>IF(P163="장비비",F163+H163+J163,0)</f>
        <v>0</v>
      </c>
      <c r="X163" s="1">
        <f>IF(P163="폐기물처리비",J163,0)</f>
        <v>0</v>
      </c>
      <c r="Y163" s="1">
        <f>IF(P163="가설비",J163,0)</f>
        <v>0</v>
      </c>
      <c r="Z163" s="1">
        <f>IF(P163="잡비제외분",F163,0)</f>
        <v>0</v>
      </c>
      <c r="AA163" s="1">
        <f>IF(P163="사급자재대",L163,0)</f>
        <v>0</v>
      </c>
      <c r="AB163" s="1">
        <f>IF(P163="관급자재대",L163,0)</f>
        <v>0</v>
      </c>
      <c r="AC163" s="1">
        <f>IF(P163="사용자항목1",L163,0)</f>
        <v>0</v>
      </c>
      <c r="AD163" s="1">
        <f>IF(P163="사용자항목2",L163,0)</f>
        <v>0</v>
      </c>
      <c r="AE163" s="1">
        <f>IF(P163="사용자항목3",L163,0)</f>
        <v>0</v>
      </c>
      <c r="AF163" s="1">
        <f>IF(P163="사용자항목4",L163,0)</f>
        <v>0</v>
      </c>
      <c r="AG163" s="1">
        <f>IF(P163="사용자항목5",L163,0)</f>
        <v>0</v>
      </c>
      <c r="AH163" s="1">
        <f>IF(P163="사용자항목6",L163,0)</f>
        <v>0</v>
      </c>
      <c r="AI163" s="1">
        <f>IF(P163="사용자항목7",L163,0)</f>
        <v>0</v>
      </c>
      <c r="AJ163" s="1">
        <f>IF(P163="사용자항목8",L163,0)</f>
        <v>0</v>
      </c>
      <c r="AK163" s="1">
        <f>IF(P163="사용자항목9",L163,0)</f>
        <v>0</v>
      </c>
    </row>
    <row r="164" spans="1:37" ht="24.95" customHeight="1" x14ac:dyDescent="0.3">
      <c r="A164" s="21" t="s">
        <v>127</v>
      </c>
      <c r="B164" s="21" t="s">
        <v>90</v>
      </c>
      <c r="C164" s="22" t="s">
        <v>3</v>
      </c>
      <c r="D164" s="30">
        <v>12.4</v>
      </c>
      <c r="E164" s="31"/>
      <c r="F164" s="31"/>
      <c r="G164" s="31"/>
      <c r="H164" s="31"/>
      <c r="I164" s="31"/>
      <c r="J164" s="31"/>
      <c r="K164" s="31"/>
      <c r="L164" s="31"/>
      <c r="M164" s="29" t="s">
        <v>92</v>
      </c>
      <c r="P164" s="5" t="s">
        <v>39</v>
      </c>
      <c r="Q164" s="1">
        <v>1</v>
      </c>
      <c r="R164" s="1">
        <f>IF(P164="기계경비",J164,0)</f>
        <v>0</v>
      </c>
      <c r="S164" s="1">
        <f>IF(P164="운반비",J164,0)</f>
        <v>0</v>
      </c>
      <c r="T164" s="1">
        <f>IF(P164="작업부산물",L164,0)</f>
        <v>0</v>
      </c>
      <c r="U164" s="1">
        <f>IF(P164="관급",ROUNDDOWN(D164*E164,0),0)+IF(P164="지급",ROUNDDOWN(D164*E164,0),0)</f>
        <v>0</v>
      </c>
      <c r="V164" s="1">
        <f>IF(P164="외주비",F164+H164+J164,0)</f>
        <v>0</v>
      </c>
      <c r="W164" s="1">
        <f>IF(P164="장비비",F164+H164+J164,0)</f>
        <v>0</v>
      </c>
      <c r="X164" s="1">
        <f>IF(P164="폐기물처리비",J164,0)</f>
        <v>0</v>
      </c>
      <c r="Y164" s="1">
        <f>IF(P164="가설비",J164,0)</f>
        <v>0</v>
      </c>
      <c r="Z164" s="1">
        <f>IF(P164="잡비제외분",F164,0)</f>
        <v>0</v>
      </c>
      <c r="AA164" s="1">
        <f>IF(P164="사급자재대",L164,0)</f>
        <v>0</v>
      </c>
      <c r="AB164" s="1">
        <f>IF(P164="관급자재대",L164,0)</f>
        <v>0</v>
      </c>
      <c r="AC164" s="1">
        <f>IF(P164="사용자항목1",L164,0)</f>
        <v>0</v>
      </c>
      <c r="AD164" s="1">
        <f>IF(P164="사용자항목2",L164,0)</f>
        <v>0</v>
      </c>
      <c r="AE164" s="1">
        <f>IF(P164="사용자항목3",L164,0)</f>
        <v>0</v>
      </c>
      <c r="AF164" s="1">
        <f>IF(P164="사용자항목4",L164,0)</f>
        <v>0</v>
      </c>
      <c r="AG164" s="1">
        <f>IF(P164="사용자항목5",L164,0)</f>
        <v>0</v>
      </c>
      <c r="AH164" s="1">
        <f>IF(P164="사용자항목6",L164,0)</f>
        <v>0</v>
      </c>
      <c r="AI164" s="1">
        <f>IF(P164="사용자항목7",L164,0)</f>
        <v>0</v>
      </c>
      <c r="AJ164" s="1">
        <f>IF(P164="사용자항목8",L164,0)</f>
        <v>0</v>
      </c>
      <c r="AK164" s="1">
        <f>IF(P164="사용자항목9",L164,0)</f>
        <v>0</v>
      </c>
    </row>
    <row r="165" spans="1:37" ht="24.95" customHeight="1" x14ac:dyDescent="0.3">
      <c r="A165" s="21" t="s">
        <v>128</v>
      </c>
      <c r="B165" s="21" t="s">
        <v>91</v>
      </c>
      <c r="C165" s="22" t="s">
        <v>23</v>
      </c>
      <c r="D165" s="30">
        <v>4</v>
      </c>
      <c r="E165" s="31"/>
      <c r="F165" s="31"/>
      <c r="G165" s="31"/>
      <c r="H165" s="31"/>
      <c r="I165" s="31"/>
      <c r="J165" s="31"/>
      <c r="K165" s="31"/>
      <c r="L165" s="31"/>
      <c r="M165" s="29" t="s">
        <v>93</v>
      </c>
      <c r="P165" s="5" t="s">
        <v>39</v>
      </c>
      <c r="Q165" s="1">
        <v>1</v>
      </c>
      <c r="R165" s="1">
        <f>IF(P165="기계경비",J165,0)</f>
        <v>0</v>
      </c>
      <c r="S165" s="1">
        <f>IF(P165="운반비",J165,0)</f>
        <v>0</v>
      </c>
      <c r="T165" s="1">
        <f>IF(P165="작업부산물",L165,0)</f>
        <v>0</v>
      </c>
      <c r="U165" s="1">
        <f>IF(P165="관급",ROUNDDOWN(D165*E165,0),0)+IF(P165="지급",ROUNDDOWN(D165*E165,0),0)</f>
        <v>0</v>
      </c>
      <c r="V165" s="1">
        <f>IF(P165="외주비",F165+H165+J165,0)</f>
        <v>0</v>
      </c>
      <c r="W165" s="1">
        <f>IF(P165="장비비",F165+H165+J165,0)</f>
        <v>0</v>
      </c>
      <c r="X165" s="1">
        <f>IF(P165="폐기물처리비",J165,0)</f>
        <v>0</v>
      </c>
      <c r="Y165" s="1">
        <f>IF(P165="가설비",J165,0)</f>
        <v>0</v>
      </c>
      <c r="Z165" s="1">
        <f>IF(P165="잡비제외분",F165,0)</f>
        <v>0</v>
      </c>
      <c r="AA165" s="1">
        <f>IF(P165="사급자재대",L165,0)</f>
        <v>0</v>
      </c>
      <c r="AB165" s="1">
        <f>IF(P165="관급자재대",L165,0)</f>
        <v>0</v>
      </c>
      <c r="AC165" s="1">
        <f>IF(P165="사용자항목1",L165,0)</f>
        <v>0</v>
      </c>
      <c r="AD165" s="1">
        <f>IF(P165="사용자항목2",L165,0)</f>
        <v>0</v>
      </c>
      <c r="AE165" s="1">
        <f>IF(P165="사용자항목3",L165,0)</f>
        <v>0</v>
      </c>
      <c r="AF165" s="1">
        <f>IF(P165="사용자항목4",L165,0)</f>
        <v>0</v>
      </c>
      <c r="AG165" s="1">
        <f>IF(P165="사용자항목5",L165,0)</f>
        <v>0</v>
      </c>
      <c r="AH165" s="1">
        <f>IF(P165="사용자항목6",L165,0)</f>
        <v>0</v>
      </c>
      <c r="AI165" s="1">
        <f>IF(P165="사용자항목7",L165,0)</f>
        <v>0</v>
      </c>
      <c r="AJ165" s="1">
        <f>IF(P165="사용자항목8",L165,0)</f>
        <v>0</v>
      </c>
      <c r="AK165" s="1">
        <f>IF(P165="사용자항목9",L165,0)</f>
        <v>0</v>
      </c>
    </row>
    <row r="166" spans="1:37" ht="24.95" customHeight="1" x14ac:dyDescent="0.3">
      <c r="A166" s="21" t="s">
        <v>129</v>
      </c>
      <c r="B166" s="21" t="s">
        <v>94</v>
      </c>
      <c r="C166" s="22" t="s">
        <v>7</v>
      </c>
      <c r="D166" s="30">
        <v>36</v>
      </c>
      <c r="E166" s="31"/>
      <c r="F166" s="31"/>
      <c r="G166" s="31"/>
      <c r="H166" s="31"/>
      <c r="I166" s="31"/>
      <c r="J166" s="31"/>
      <c r="K166" s="31"/>
      <c r="L166" s="31"/>
      <c r="M166" s="29" t="s">
        <v>130</v>
      </c>
      <c r="P166" s="5" t="s">
        <v>39</v>
      </c>
      <c r="Q166" s="1">
        <v>1</v>
      </c>
      <c r="R166" s="1">
        <f>IF(P166="기계경비",J166,0)</f>
        <v>0</v>
      </c>
      <c r="S166" s="1">
        <f>IF(P166="운반비",J166,0)</f>
        <v>0</v>
      </c>
      <c r="T166" s="1">
        <f>IF(P166="작업부산물",L166,0)</f>
        <v>0</v>
      </c>
      <c r="U166" s="1">
        <f>IF(P166="관급",ROUNDDOWN(D166*E166,0),0)+IF(P166="지급",ROUNDDOWN(D166*E166,0),0)</f>
        <v>0</v>
      </c>
      <c r="V166" s="1">
        <f>IF(P166="외주비",F166+H166+J166,0)</f>
        <v>0</v>
      </c>
      <c r="W166" s="1">
        <f>IF(P166="장비비",F166+H166+J166,0)</f>
        <v>0</v>
      </c>
      <c r="X166" s="1">
        <f>IF(P166="폐기물처리비",J166,0)</f>
        <v>0</v>
      </c>
      <c r="Y166" s="1">
        <f>IF(P166="가설비",J166,0)</f>
        <v>0</v>
      </c>
      <c r="Z166" s="1">
        <f>IF(P166="잡비제외분",F166,0)</f>
        <v>0</v>
      </c>
      <c r="AA166" s="1">
        <f>IF(P166="사급자재대",L166,0)</f>
        <v>0</v>
      </c>
      <c r="AB166" s="1">
        <f>IF(P166="관급자재대",L166,0)</f>
        <v>0</v>
      </c>
      <c r="AC166" s="1">
        <f>IF(P166="사용자항목1",L166,0)</f>
        <v>0</v>
      </c>
      <c r="AD166" s="1">
        <f>IF(P166="사용자항목2",L166,0)</f>
        <v>0</v>
      </c>
      <c r="AE166" s="1">
        <f>IF(P166="사용자항목3",L166,0)</f>
        <v>0</v>
      </c>
      <c r="AF166" s="1">
        <f>IF(P166="사용자항목4",L166,0)</f>
        <v>0</v>
      </c>
      <c r="AG166" s="1">
        <f>IF(P166="사용자항목5",L166,0)</f>
        <v>0</v>
      </c>
      <c r="AH166" s="1">
        <f>IF(P166="사용자항목6",L166,0)</f>
        <v>0</v>
      </c>
      <c r="AI166" s="1">
        <f>IF(P166="사용자항목7",L166,0)</f>
        <v>0</v>
      </c>
      <c r="AJ166" s="1">
        <f>IF(P166="사용자항목8",L166,0)</f>
        <v>0</v>
      </c>
      <c r="AK166" s="1">
        <f>IF(P166="사용자항목9",L166,0)</f>
        <v>0</v>
      </c>
    </row>
    <row r="167" spans="1:37" ht="24.95" customHeight="1" x14ac:dyDescent="0.3">
      <c r="A167" s="21"/>
      <c r="B167" s="21"/>
      <c r="C167" s="22"/>
      <c r="D167" s="23"/>
      <c r="E167" s="23"/>
      <c r="F167" s="23"/>
      <c r="G167" s="23"/>
      <c r="H167" s="23"/>
      <c r="I167" s="23"/>
      <c r="J167" s="23"/>
      <c r="K167" s="23"/>
      <c r="L167" s="23"/>
      <c r="M167" s="23"/>
    </row>
    <row r="168" spans="1:37" ht="24.95" customHeight="1" x14ac:dyDescent="0.3">
      <c r="A168" s="21"/>
      <c r="B168" s="21"/>
      <c r="C168" s="22"/>
      <c r="D168" s="23"/>
      <c r="E168" s="23"/>
      <c r="F168" s="23"/>
      <c r="G168" s="23"/>
      <c r="H168" s="23"/>
      <c r="I168" s="23"/>
      <c r="J168" s="23"/>
      <c r="K168" s="23"/>
      <c r="L168" s="23"/>
      <c r="M168" s="23"/>
    </row>
    <row r="169" spans="1:37" ht="24.95" customHeight="1" x14ac:dyDescent="0.3">
      <c r="A169" s="21"/>
      <c r="B169" s="21"/>
      <c r="C169" s="22"/>
      <c r="D169" s="23"/>
      <c r="E169" s="23"/>
      <c r="F169" s="23"/>
      <c r="G169" s="23"/>
      <c r="H169" s="23"/>
      <c r="I169" s="23"/>
      <c r="J169" s="23"/>
      <c r="K169" s="23"/>
      <c r="L169" s="23"/>
      <c r="M169" s="23"/>
    </row>
    <row r="170" spans="1:37" ht="24.95" customHeight="1" x14ac:dyDescent="0.3">
      <c r="A170" s="21"/>
      <c r="B170" s="21"/>
      <c r="C170" s="22"/>
      <c r="D170" s="23"/>
      <c r="E170" s="23"/>
      <c r="F170" s="23"/>
      <c r="G170" s="23"/>
      <c r="H170" s="23"/>
      <c r="I170" s="23"/>
      <c r="J170" s="23"/>
      <c r="K170" s="23"/>
      <c r="L170" s="23"/>
      <c r="M170" s="23"/>
    </row>
    <row r="171" spans="1:37" ht="24.95" customHeight="1" x14ac:dyDescent="0.3">
      <c r="A171" s="21"/>
      <c r="B171" s="21"/>
      <c r="C171" s="22"/>
      <c r="D171" s="23"/>
      <c r="E171" s="23"/>
      <c r="F171" s="23"/>
      <c r="G171" s="23"/>
      <c r="H171" s="23"/>
      <c r="I171" s="23"/>
      <c r="J171" s="23"/>
      <c r="K171" s="23"/>
      <c r="L171" s="23"/>
      <c r="M171" s="23"/>
    </row>
    <row r="172" spans="1:37" ht="24.95" customHeight="1" x14ac:dyDescent="0.3">
      <c r="A172" s="21"/>
      <c r="B172" s="21"/>
      <c r="C172" s="22"/>
      <c r="D172" s="23"/>
      <c r="E172" s="23"/>
      <c r="F172" s="23"/>
      <c r="G172" s="23"/>
      <c r="H172" s="23"/>
      <c r="I172" s="23"/>
      <c r="J172" s="23"/>
      <c r="K172" s="23"/>
      <c r="L172" s="23"/>
      <c r="M172" s="23"/>
    </row>
    <row r="173" spans="1:37" ht="24.95" customHeight="1" x14ac:dyDescent="0.3">
      <c r="A173" s="21"/>
      <c r="B173" s="21"/>
      <c r="C173" s="22"/>
      <c r="D173" s="23"/>
      <c r="E173" s="23"/>
      <c r="F173" s="23"/>
      <c r="G173" s="23"/>
      <c r="H173" s="23"/>
      <c r="I173" s="23"/>
      <c r="J173" s="23"/>
      <c r="K173" s="23"/>
      <c r="L173" s="23"/>
      <c r="M173" s="23"/>
    </row>
    <row r="174" spans="1:37" ht="24.95" customHeight="1" x14ac:dyDescent="0.3">
      <c r="A174" s="21"/>
      <c r="B174" s="21"/>
      <c r="C174" s="22"/>
      <c r="D174" s="23"/>
      <c r="E174" s="23"/>
      <c r="F174" s="23"/>
      <c r="G174" s="23"/>
      <c r="H174" s="23"/>
      <c r="I174" s="23"/>
      <c r="J174" s="23"/>
      <c r="K174" s="23"/>
      <c r="L174" s="23"/>
      <c r="M174" s="23"/>
    </row>
    <row r="175" spans="1:37" ht="24.95" customHeight="1" x14ac:dyDescent="0.3">
      <c r="A175" s="21"/>
      <c r="B175" s="21"/>
      <c r="C175" s="22"/>
      <c r="D175" s="23"/>
      <c r="E175" s="23"/>
      <c r="F175" s="23"/>
      <c r="G175" s="23"/>
      <c r="H175" s="23"/>
      <c r="I175" s="23"/>
      <c r="J175" s="23"/>
      <c r="K175" s="23"/>
      <c r="L175" s="23"/>
      <c r="M175" s="23"/>
    </row>
    <row r="176" spans="1:37" ht="24.95" customHeight="1" x14ac:dyDescent="0.3">
      <c r="A176" s="21"/>
      <c r="B176" s="21"/>
      <c r="C176" s="22"/>
      <c r="D176" s="23"/>
      <c r="E176" s="23"/>
      <c r="F176" s="23"/>
      <c r="G176" s="23"/>
      <c r="H176" s="23"/>
      <c r="I176" s="23"/>
      <c r="J176" s="23"/>
      <c r="K176" s="23"/>
      <c r="L176" s="23"/>
      <c r="M176" s="23"/>
    </row>
    <row r="177" spans="1:38" ht="24.95" customHeight="1" x14ac:dyDescent="0.3">
      <c r="A177" s="21"/>
      <c r="B177" s="21"/>
      <c r="C177" s="22"/>
      <c r="D177" s="23"/>
      <c r="E177" s="23"/>
      <c r="F177" s="23"/>
      <c r="G177" s="23"/>
      <c r="H177" s="23"/>
      <c r="I177" s="23"/>
      <c r="J177" s="23"/>
      <c r="K177" s="23"/>
      <c r="L177" s="23"/>
      <c r="M177" s="23"/>
    </row>
    <row r="178" spans="1:38" ht="24.95" customHeight="1" x14ac:dyDescent="0.3">
      <c r="A178" s="21"/>
      <c r="B178" s="21"/>
      <c r="C178" s="22"/>
      <c r="D178" s="23"/>
      <c r="E178" s="23"/>
      <c r="F178" s="23"/>
      <c r="G178" s="23"/>
      <c r="H178" s="23"/>
      <c r="I178" s="23"/>
      <c r="J178" s="23"/>
      <c r="K178" s="23"/>
      <c r="L178" s="23"/>
      <c r="M178" s="23"/>
    </row>
    <row r="179" spans="1:38" ht="24.95" customHeight="1" x14ac:dyDescent="0.3">
      <c r="A179" s="21"/>
      <c r="B179" s="21"/>
      <c r="C179" s="22"/>
      <c r="D179" s="23"/>
      <c r="E179" s="23"/>
      <c r="F179" s="23"/>
      <c r="G179" s="23"/>
      <c r="H179" s="23"/>
      <c r="I179" s="23"/>
      <c r="J179" s="23"/>
      <c r="K179" s="23"/>
      <c r="L179" s="23"/>
      <c r="M179" s="23"/>
    </row>
    <row r="180" spans="1:38" ht="24.95" customHeight="1" x14ac:dyDescent="0.3">
      <c r="A180" s="21"/>
      <c r="B180" s="21"/>
      <c r="C180" s="22"/>
      <c r="D180" s="23"/>
      <c r="E180" s="23"/>
      <c r="F180" s="23"/>
      <c r="G180" s="23"/>
      <c r="H180" s="23"/>
      <c r="I180" s="23"/>
      <c r="J180" s="23"/>
      <c r="K180" s="23"/>
      <c r="L180" s="23"/>
      <c r="M180" s="23"/>
    </row>
    <row r="181" spans="1:38" ht="24.95" customHeight="1" x14ac:dyDescent="0.3">
      <c r="A181" s="21"/>
      <c r="B181" s="21"/>
      <c r="C181" s="22"/>
      <c r="D181" s="23"/>
      <c r="E181" s="23"/>
      <c r="F181" s="23"/>
      <c r="G181" s="23"/>
      <c r="H181" s="23"/>
      <c r="I181" s="23"/>
      <c r="J181" s="23"/>
      <c r="K181" s="23"/>
      <c r="L181" s="23"/>
      <c r="M181" s="23"/>
    </row>
    <row r="182" spans="1:38" ht="24.95" customHeight="1" x14ac:dyDescent="0.3">
      <c r="A182" s="21"/>
      <c r="B182" s="21"/>
      <c r="C182" s="22"/>
      <c r="D182" s="23"/>
      <c r="E182" s="23"/>
      <c r="F182" s="23"/>
      <c r="G182" s="23"/>
      <c r="H182" s="23"/>
      <c r="I182" s="23"/>
      <c r="J182" s="23"/>
      <c r="K182" s="23"/>
      <c r="L182" s="23"/>
      <c r="M182" s="23"/>
    </row>
    <row r="183" spans="1:38" ht="24.95" customHeight="1" x14ac:dyDescent="0.3">
      <c r="A183" s="21"/>
      <c r="B183" s="21"/>
      <c r="C183" s="22"/>
      <c r="D183" s="23"/>
      <c r="E183" s="23"/>
      <c r="F183" s="23"/>
      <c r="G183" s="23"/>
      <c r="H183" s="23"/>
      <c r="I183" s="23"/>
      <c r="J183" s="23"/>
      <c r="K183" s="23"/>
      <c r="L183" s="23"/>
      <c r="M183" s="23"/>
    </row>
    <row r="184" spans="1:38" ht="24.95" customHeight="1" x14ac:dyDescent="0.3">
      <c r="A184" s="21"/>
      <c r="B184" s="21"/>
      <c r="C184" s="22"/>
      <c r="D184" s="23"/>
      <c r="E184" s="23"/>
      <c r="F184" s="23"/>
      <c r="G184" s="23"/>
      <c r="H184" s="23"/>
      <c r="I184" s="23"/>
      <c r="J184" s="23"/>
      <c r="K184" s="23"/>
      <c r="L184" s="23"/>
      <c r="M184" s="23"/>
    </row>
    <row r="185" spans="1:38" ht="24.95" customHeight="1" x14ac:dyDescent="0.3">
      <c r="A185" s="21"/>
      <c r="B185" s="21"/>
      <c r="C185" s="22"/>
      <c r="D185" s="23"/>
      <c r="E185" s="23"/>
      <c r="F185" s="23"/>
      <c r="G185" s="23"/>
      <c r="H185" s="23"/>
      <c r="I185" s="23"/>
      <c r="J185" s="23"/>
      <c r="K185" s="23"/>
      <c r="L185" s="23"/>
      <c r="M185" s="23"/>
    </row>
    <row r="186" spans="1:38" ht="24.95" customHeight="1" x14ac:dyDescent="0.3">
      <c r="A186" s="27" t="s">
        <v>42</v>
      </c>
      <c r="B186" s="21"/>
      <c r="C186" s="22"/>
      <c r="D186" s="23"/>
      <c r="E186" s="31"/>
      <c r="F186" s="31">
        <f>SUMIF($Q$161:$Q$185, 1,$F$161:$F$185)</f>
        <v>0</v>
      </c>
      <c r="G186" s="31"/>
      <c r="H186" s="31">
        <f>SUMIF($Q$161:$Q$185, 1,$H$161:$H$185)</f>
        <v>0</v>
      </c>
      <c r="I186" s="31"/>
      <c r="J186" s="31">
        <f>SUMIF($Q$161:$Q$185, 1,$J$161:$J$185)</f>
        <v>0</v>
      </c>
      <c r="K186" s="31"/>
      <c r="L186" s="31">
        <f>F186+H186+J186</f>
        <v>0</v>
      </c>
      <c r="M186" s="23"/>
      <c r="R186" s="1">
        <f>SUM($R$161:$R$185)</f>
        <v>0</v>
      </c>
      <c r="S186" s="1">
        <f>SUM($S$161:$S$185)</f>
        <v>0</v>
      </c>
      <c r="T186" s="1">
        <f>SUM($T$161:$T$185)</f>
        <v>0</v>
      </c>
      <c r="U186" s="1">
        <f>SUM($U$161:$U$185)</f>
        <v>0</v>
      </c>
      <c r="V186" s="1">
        <f>SUM($V$161:$V$185)</f>
        <v>0</v>
      </c>
      <c r="W186" s="1">
        <f>SUM($W$161:$W$185)</f>
        <v>0</v>
      </c>
      <c r="X186" s="1">
        <f>SUM($X$161:$X$185)</f>
        <v>0</v>
      </c>
      <c r="Y186" s="1">
        <f>SUM($Y$161:$Y$185)</f>
        <v>0</v>
      </c>
      <c r="Z186" s="1">
        <f>SUM($Z$161:$Z$185)</f>
        <v>0</v>
      </c>
      <c r="AA186" s="1">
        <f>SUM($AA$161:$AA$185)</f>
        <v>0</v>
      </c>
      <c r="AB186" s="1">
        <f>SUM($AB$161:$AB$185)</f>
        <v>0</v>
      </c>
      <c r="AC186" s="1">
        <f>SUM($AC$161:$AC$185)</f>
        <v>0</v>
      </c>
      <c r="AD186" s="1">
        <f>SUM($AD$161:$AD$185)</f>
        <v>0</v>
      </c>
      <c r="AE186" s="1">
        <f>SUM($AE$161:$AE$185)</f>
        <v>0</v>
      </c>
      <c r="AF186" s="1">
        <f>SUM($AF$161:$AF$185)</f>
        <v>0</v>
      </c>
      <c r="AG186" s="1">
        <f>SUM($AG$161:$AG$185)</f>
        <v>0</v>
      </c>
      <c r="AH186" s="1">
        <f>SUM($AH$161:$AH$185)</f>
        <v>0</v>
      </c>
      <c r="AI186" s="1">
        <f>SUM($AI$161:$AI$185)</f>
        <v>0</v>
      </c>
      <c r="AJ186" s="1">
        <f>SUM($AJ$161:$AJ$185)</f>
        <v>0</v>
      </c>
      <c r="AK186" s="1">
        <f>SUM($AK$161:$AK$185)</f>
        <v>0</v>
      </c>
      <c r="AL186" s="1">
        <f>SUM($AL$161:$AL$185)</f>
        <v>0</v>
      </c>
    </row>
    <row r="187" spans="1:38" ht="24.95" customHeight="1" x14ac:dyDescent="0.3">
      <c r="A187" s="63" t="s">
        <v>168</v>
      </c>
      <c r="B187" s="63"/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</row>
    <row r="188" spans="1:38" ht="24.95" customHeight="1" x14ac:dyDescent="0.3">
      <c r="A188" s="21" t="s">
        <v>20</v>
      </c>
      <c r="B188" s="21" t="s">
        <v>95</v>
      </c>
      <c r="C188" s="22" t="s">
        <v>7</v>
      </c>
      <c r="D188" s="30">
        <v>352.8</v>
      </c>
      <c r="E188" s="31"/>
      <c r="F188" s="31"/>
      <c r="G188" s="31"/>
      <c r="H188" s="31"/>
      <c r="I188" s="31"/>
      <c r="J188" s="31"/>
      <c r="K188" s="31"/>
      <c r="L188" s="31"/>
      <c r="M188" s="29" t="s">
        <v>132</v>
      </c>
      <c r="P188" s="5" t="s">
        <v>39</v>
      </c>
      <c r="Q188" s="1">
        <v>1</v>
      </c>
      <c r="R188" s="1">
        <f>IF(P188="기계경비",J188,0)</f>
        <v>0</v>
      </c>
      <c r="S188" s="1">
        <f>IF(P188="운반비",J188,0)</f>
        <v>0</v>
      </c>
      <c r="T188" s="1">
        <f>IF(P188="작업부산물",L188,0)</f>
        <v>0</v>
      </c>
      <c r="U188" s="1">
        <f>IF(P188="관급",ROUNDDOWN(D188*E188,0),0)+IF(P188="지급",ROUNDDOWN(D188*E188,0),0)</f>
        <v>0</v>
      </c>
      <c r="V188" s="1">
        <f>IF(P188="외주비",F188+H188+J188,0)</f>
        <v>0</v>
      </c>
      <c r="W188" s="1">
        <f>IF(P188="장비비",F188+H188+J188,0)</f>
        <v>0</v>
      </c>
      <c r="X188" s="1">
        <f>IF(P188="폐기물처리비",J188,0)</f>
        <v>0</v>
      </c>
      <c r="Y188" s="1">
        <f>IF(P188="가설비",J188,0)</f>
        <v>0</v>
      </c>
      <c r="Z188" s="1">
        <f>IF(P188="잡비제외분",F188,0)</f>
        <v>0</v>
      </c>
      <c r="AA188" s="1">
        <f>IF(P188="사급자재대",L188,0)</f>
        <v>0</v>
      </c>
      <c r="AB188" s="1">
        <f>IF(P188="관급자재대",L188,0)</f>
        <v>0</v>
      </c>
      <c r="AC188" s="1">
        <f>IF(P188="사용자항목1",L188,0)</f>
        <v>0</v>
      </c>
      <c r="AD188" s="1">
        <f>IF(P188="사용자항목2",L188,0)</f>
        <v>0</v>
      </c>
      <c r="AE188" s="1">
        <f>IF(P188="사용자항목3",L188,0)</f>
        <v>0</v>
      </c>
      <c r="AF188" s="1">
        <f>IF(P188="사용자항목4",L188,0)</f>
        <v>0</v>
      </c>
      <c r="AG188" s="1">
        <f>IF(P188="사용자항목5",L188,0)</f>
        <v>0</v>
      </c>
      <c r="AH188" s="1">
        <f>IF(P188="사용자항목6",L188,0)</f>
        <v>0</v>
      </c>
      <c r="AI188" s="1">
        <f>IF(P188="사용자항목7",L188,0)</f>
        <v>0</v>
      </c>
      <c r="AJ188" s="1">
        <f>IF(P188="사용자항목8",L188,0)</f>
        <v>0</v>
      </c>
      <c r="AK188" s="1">
        <f>IF(P188="사용자항목9",L188,0)</f>
        <v>0</v>
      </c>
    </row>
    <row r="189" spans="1:38" ht="24.95" customHeight="1" x14ac:dyDescent="0.3">
      <c r="A189" s="21" t="s">
        <v>131</v>
      </c>
      <c r="B189" s="21" t="s">
        <v>96</v>
      </c>
      <c r="C189" s="22" t="s">
        <v>7</v>
      </c>
      <c r="D189" s="30">
        <v>55.8</v>
      </c>
      <c r="E189" s="31"/>
      <c r="F189" s="31"/>
      <c r="G189" s="31"/>
      <c r="H189" s="31"/>
      <c r="I189" s="31"/>
      <c r="J189" s="31"/>
      <c r="K189" s="31"/>
      <c r="L189" s="31"/>
      <c r="M189" s="29" t="s">
        <v>240</v>
      </c>
      <c r="P189" s="5" t="s">
        <v>39</v>
      </c>
      <c r="Q189" s="1">
        <v>1</v>
      </c>
      <c r="R189" s="1">
        <f>IF(P189="기계경비",J189,0)</f>
        <v>0</v>
      </c>
      <c r="S189" s="1">
        <f>IF(P189="운반비",J189,0)</f>
        <v>0</v>
      </c>
      <c r="T189" s="1">
        <f>IF(P189="작업부산물",L189,0)</f>
        <v>0</v>
      </c>
      <c r="U189" s="1">
        <f>IF(P189="관급",ROUNDDOWN(D189*E189,0),0)+IF(P189="지급",ROUNDDOWN(D189*E189,0),0)</f>
        <v>0</v>
      </c>
      <c r="V189" s="1">
        <f>IF(P189="외주비",F189+H189+J189,0)</f>
        <v>0</v>
      </c>
      <c r="W189" s="1">
        <f>IF(P189="장비비",F189+H189+J189,0)</f>
        <v>0</v>
      </c>
      <c r="X189" s="1">
        <f>IF(P189="폐기물처리비",J189,0)</f>
        <v>0</v>
      </c>
      <c r="Y189" s="1">
        <f>IF(P189="가설비",J189,0)</f>
        <v>0</v>
      </c>
      <c r="Z189" s="1">
        <f>IF(P189="잡비제외분",F189,0)</f>
        <v>0</v>
      </c>
      <c r="AA189" s="1">
        <f>IF(P189="사급자재대",L189,0)</f>
        <v>0</v>
      </c>
      <c r="AB189" s="1">
        <f>IF(P189="관급자재대",L189,0)</f>
        <v>0</v>
      </c>
      <c r="AC189" s="1">
        <f>IF(P189="사용자항목1",L189,0)</f>
        <v>0</v>
      </c>
      <c r="AD189" s="1">
        <f>IF(P189="사용자항목2",L189,0)</f>
        <v>0</v>
      </c>
      <c r="AE189" s="1">
        <f>IF(P189="사용자항목3",L189,0)</f>
        <v>0</v>
      </c>
      <c r="AF189" s="1">
        <f>IF(P189="사용자항목4",L189,0)</f>
        <v>0</v>
      </c>
      <c r="AG189" s="1">
        <f>IF(P189="사용자항목5",L189,0)</f>
        <v>0</v>
      </c>
      <c r="AH189" s="1">
        <f>IF(P189="사용자항목6",L189,0)</f>
        <v>0</v>
      </c>
      <c r="AI189" s="1">
        <f>IF(P189="사용자항목7",L189,0)</f>
        <v>0</v>
      </c>
      <c r="AJ189" s="1">
        <f>IF(P189="사용자항목8",L189,0)</f>
        <v>0</v>
      </c>
      <c r="AK189" s="1">
        <f>IF(P189="사용자항목9",L189,0)</f>
        <v>0</v>
      </c>
    </row>
    <row r="190" spans="1:38" ht="24.95" customHeight="1" x14ac:dyDescent="0.3">
      <c r="A190" s="21"/>
      <c r="B190" s="21"/>
      <c r="C190" s="22"/>
      <c r="D190" s="23"/>
      <c r="E190" s="23"/>
      <c r="F190" s="23"/>
      <c r="G190" s="23"/>
      <c r="H190" s="23"/>
      <c r="I190" s="23"/>
      <c r="J190" s="23"/>
      <c r="K190" s="23"/>
      <c r="L190" s="23"/>
      <c r="M190" s="23"/>
    </row>
    <row r="191" spans="1:38" ht="24.95" customHeight="1" x14ac:dyDescent="0.3">
      <c r="A191" s="21"/>
      <c r="B191" s="21"/>
      <c r="C191" s="22"/>
      <c r="D191" s="23"/>
      <c r="E191" s="23"/>
      <c r="F191" s="23"/>
      <c r="G191" s="23"/>
      <c r="H191" s="23"/>
      <c r="I191" s="23"/>
      <c r="J191" s="23"/>
      <c r="K191" s="23"/>
      <c r="L191" s="23"/>
      <c r="M191" s="23"/>
    </row>
    <row r="192" spans="1:38" ht="24.95" customHeight="1" x14ac:dyDescent="0.3">
      <c r="A192" s="21"/>
      <c r="B192" s="21"/>
      <c r="C192" s="22"/>
      <c r="D192" s="23"/>
      <c r="E192" s="23"/>
      <c r="F192" s="23"/>
      <c r="G192" s="23"/>
      <c r="H192" s="23"/>
      <c r="I192" s="23"/>
      <c r="J192" s="23"/>
      <c r="K192" s="23"/>
      <c r="L192" s="23"/>
      <c r="M192" s="23"/>
    </row>
    <row r="193" spans="1:13" ht="24.95" customHeight="1" x14ac:dyDescent="0.3">
      <c r="A193" s="21"/>
      <c r="B193" s="21"/>
      <c r="C193" s="22"/>
      <c r="D193" s="23"/>
      <c r="E193" s="23"/>
      <c r="F193" s="23"/>
      <c r="G193" s="23"/>
      <c r="H193" s="23"/>
      <c r="I193" s="23"/>
      <c r="J193" s="23"/>
      <c r="K193" s="23"/>
      <c r="L193" s="23"/>
      <c r="M193" s="23"/>
    </row>
    <row r="194" spans="1:13" ht="24.95" customHeight="1" x14ac:dyDescent="0.3">
      <c r="A194" s="21"/>
      <c r="B194" s="21"/>
      <c r="C194" s="22"/>
      <c r="D194" s="23"/>
      <c r="E194" s="23"/>
      <c r="F194" s="23"/>
      <c r="G194" s="23"/>
      <c r="H194" s="23"/>
      <c r="I194" s="23"/>
      <c r="J194" s="23"/>
      <c r="K194" s="23"/>
      <c r="L194" s="23"/>
      <c r="M194" s="23"/>
    </row>
    <row r="195" spans="1:13" ht="24.95" customHeight="1" x14ac:dyDescent="0.3">
      <c r="A195" s="21"/>
      <c r="B195" s="21"/>
      <c r="C195" s="22"/>
      <c r="D195" s="23"/>
      <c r="E195" s="23"/>
      <c r="F195" s="23"/>
      <c r="G195" s="23"/>
      <c r="H195" s="23"/>
      <c r="I195" s="23"/>
      <c r="J195" s="23"/>
      <c r="K195" s="23"/>
      <c r="L195" s="23"/>
      <c r="M195" s="23"/>
    </row>
    <row r="196" spans="1:13" ht="24.95" customHeight="1" x14ac:dyDescent="0.3">
      <c r="A196" s="21"/>
      <c r="B196" s="21"/>
      <c r="C196" s="22"/>
      <c r="D196" s="23"/>
      <c r="E196" s="23"/>
      <c r="F196" s="23"/>
      <c r="G196" s="23"/>
      <c r="H196" s="23"/>
      <c r="I196" s="23"/>
      <c r="J196" s="23"/>
      <c r="K196" s="23"/>
      <c r="L196" s="23"/>
      <c r="M196" s="23"/>
    </row>
    <row r="197" spans="1:13" ht="24.95" customHeight="1" x14ac:dyDescent="0.3">
      <c r="A197" s="21"/>
      <c r="B197" s="21"/>
      <c r="C197" s="22"/>
      <c r="D197" s="23"/>
      <c r="E197" s="23"/>
      <c r="F197" s="23"/>
      <c r="G197" s="23"/>
      <c r="H197" s="23"/>
      <c r="I197" s="23"/>
      <c r="J197" s="23"/>
      <c r="K197" s="23"/>
      <c r="L197" s="23"/>
      <c r="M197" s="23"/>
    </row>
    <row r="198" spans="1:13" ht="24.95" customHeight="1" x14ac:dyDescent="0.3">
      <c r="A198" s="21"/>
      <c r="B198" s="21"/>
      <c r="C198" s="22"/>
      <c r="D198" s="23"/>
      <c r="E198" s="23"/>
      <c r="F198" s="23"/>
      <c r="G198" s="23"/>
      <c r="H198" s="23"/>
      <c r="I198" s="23"/>
      <c r="J198" s="23"/>
      <c r="K198" s="23"/>
      <c r="L198" s="23"/>
      <c r="M198" s="23"/>
    </row>
    <row r="199" spans="1:13" ht="24.95" customHeight="1" x14ac:dyDescent="0.3">
      <c r="A199" s="21"/>
      <c r="B199" s="21"/>
      <c r="C199" s="22"/>
      <c r="D199" s="23"/>
      <c r="E199" s="23"/>
      <c r="F199" s="23"/>
      <c r="G199" s="23"/>
      <c r="H199" s="23"/>
      <c r="I199" s="23"/>
      <c r="J199" s="23"/>
      <c r="K199" s="23"/>
      <c r="L199" s="23"/>
      <c r="M199" s="23"/>
    </row>
    <row r="200" spans="1:13" ht="24.95" customHeight="1" x14ac:dyDescent="0.3">
      <c r="A200" s="21"/>
      <c r="B200" s="21"/>
      <c r="C200" s="22"/>
      <c r="D200" s="23"/>
      <c r="E200" s="23"/>
      <c r="F200" s="23"/>
      <c r="G200" s="23"/>
      <c r="H200" s="23"/>
      <c r="I200" s="23"/>
      <c r="J200" s="23"/>
      <c r="K200" s="23"/>
      <c r="L200" s="23"/>
      <c r="M200" s="23"/>
    </row>
    <row r="201" spans="1:13" ht="24.95" customHeight="1" x14ac:dyDescent="0.3">
      <c r="A201" s="21"/>
      <c r="B201" s="21"/>
      <c r="C201" s="22"/>
      <c r="D201" s="23"/>
      <c r="E201" s="23"/>
      <c r="F201" s="23"/>
      <c r="G201" s="23"/>
      <c r="H201" s="23"/>
      <c r="I201" s="23"/>
      <c r="J201" s="23"/>
      <c r="K201" s="23"/>
      <c r="L201" s="23"/>
      <c r="M201" s="23"/>
    </row>
    <row r="202" spans="1:13" ht="24.95" customHeight="1" x14ac:dyDescent="0.3">
      <c r="A202" s="21"/>
      <c r="B202" s="21"/>
      <c r="C202" s="22"/>
      <c r="D202" s="23"/>
      <c r="E202" s="23"/>
      <c r="F202" s="23"/>
      <c r="G202" s="23"/>
      <c r="H202" s="23"/>
      <c r="I202" s="23"/>
      <c r="J202" s="23"/>
      <c r="K202" s="23"/>
      <c r="L202" s="23"/>
      <c r="M202" s="23"/>
    </row>
    <row r="203" spans="1:13" ht="24.95" customHeight="1" x14ac:dyDescent="0.3">
      <c r="A203" s="21"/>
      <c r="B203" s="21"/>
      <c r="C203" s="22"/>
      <c r="D203" s="23"/>
      <c r="E203" s="23"/>
      <c r="F203" s="23"/>
      <c r="G203" s="23"/>
      <c r="H203" s="23"/>
      <c r="I203" s="23"/>
      <c r="J203" s="23"/>
      <c r="K203" s="23"/>
      <c r="L203" s="23"/>
      <c r="M203" s="23"/>
    </row>
    <row r="204" spans="1:13" ht="24.95" customHeight="1" x14ac:dyDescent="0.3">
      <c r="A204" s="21"/>
      <c r="B204" s="21"/>
      <c r="C204" s="22"/>
      <c r="D204" s="23"/>
      <c r="E204" s="23"/>
      <c r="F204" s="23"/>
      <c r="G204" s="23"/>
      <c r="H204" s="23"/>
      <c r="I204" s="23"/>
      <c r="J204" s="23"/>
      <c r="K204" s="23"/>
      <c r="L204" s="23"/>
      <c r="M204" s="23"/>
    </row>
    <row r="205" spans="1:13" ht="24.95" customHeight="1" x14ac:dyDescent="0.3">
      <c r="A205" s="21"/>
      <c r="B205" s="21"/>
      <c r="C205" s="22"/>
      <c r="D205" s="23"/>
      <c r="E205" s="23"/>
      <c r="F205" s="23"/>
      <c r="G205" s="23"/>
      <c r="H205" s="23"/>
      <c r="I205" s="23"/>
      <c r="J205" s="23"/>
      <c r="K205" s="23"/>
      <c r="L205" s="23"/>
      <c r="M205" s="23"/>
    </row>
    <row r="206" spans="1:13" ht="24.95" customHeight="1" x14ac:dyDescent="0.3">
      <c r="A206" s="21"/>
      <c r="B206" s="21"/>
      <c r="C206" s="22"/>
      <c r="D206" s="23"/>
      <c r="E206" s="23"/>
      <c r="F206" s="23"/>
      <c r="G206" s="23"/>
      <c r="H206" s="23"/>
      <c r="I206" s="23"/>
      <c r="J206" s="23"/>
      <c r="K206" s="23"/>
      <c r="L206" s="23"/>
      <c r="M206" s="23"/>
    </row>
    <row r="207" spans="1:13" ht="24.95" customHeight="1" x14ac:dyDescent="0.3">
      <c r="A207" s="21"/>
      <c r="B207" s="21"/>
      <c r="C207" s="22"/>
      <c r="D207" s="23"/>
      <c r="E207" s="23"/>
      <c r="F207" s="23"/>
      <c r="G207" s="23"/>
      <c r="H207" s="23"/>
      <c r="I207" s="23"/>
      <c r="J207" s="23"/>
      <c r="K207" s="23"/>
      <c r="L207" s="23"/>
      <c r="M207" s="23"/>
    </row>
    <row r="208" spans="1:13" ht="24.95" customHeight="1" x14ac:dyDescent="0.3">
      <c r="A208" s="21"/>
      <c r="B208" s="21"/>
      <c r="C208" s="22"/>
      <c r="D208" s="23"/>
      <c r="E208" s="23"/>
      <c r="F208" s="23"/>
      <c r="G208" s="23"/>
      <c r="H208" s="23"/>
      <c r="I208" s="23"/>
      <c r="J208" s="23"/>
      <c r="K208" s="23"/>
      <c r="L208" s="23"/>
      <c r="M208" s="23"/>
    </row>
    <row r="209" spans="1:38" ht="24.95" customHeight="1" x14ac:dyDescent="0.3">
      <c r="A209" s="21"/>
      <c r="B209" s="21"/>
      <c r="C209" s="22"/>
      <c r="D209" s="23"/>
      <c r="E209" s="23"/>
      <c r="F209" s="23"/>
      <c r="G209" s="23"/>
      <c r="H209" s="23"/>
      <c r="I209" s="23"/>
      <c r="J209" s="23"/>
      <c r="K209" s="23"/>
      <c r="L209" s="23"/>
      <c r="M209" s="23"/>
    </row>
    <row r="210" spans="1:38" ht="24.95" customHeight="1" x14ac:dyDescent="0.3">
      <c r="A210" s="21"/>
      <c r="B210" s="21"/>
      <c r="C210" s="22"/>
      <c r="D210" s="23"/>
      <c r="E210" s="23"/>
      <c r="F210" s="23"/>
      <c r="G210" s="23"/>
      <c r="H210" s="23"/>
      <c r="I210" s="23"/>
      <c r="J210" s="23"/>
      <c r="K210" s="23"/>
      <c r="L210" s="23"/>
      <c r="M210" s="23"/>
    </row>
    <row r="211" spans="1:38" ht="24.95" customHeight="1" x14ac:dyDescent="0.3">
      <c r="A211" s="21"/>
      <c r="B211" s="21"/>
      <c r="C211" s="22"/>
      <c r="D211" s="23"/>
      <c r="E211" s="23"/>
      <c r="F211" s="23"/>
      <c r="G211" s="23"/>
      <c r="H211" s="23"/>
      <c r="I211" s="23"/>
      <c r="J211" s="23"/>
      <c r="K211" s="23"/>
      <c r="L211" s="23"/>
      <c r="M211" s="23"/>
    </row>
    <row r="212" spans="1:38" ht="24.95" customHeight="1" x14ac:dyDescent="0.3">
      <c r="A212" s="27" t="s">
        <v>42</v>
      </c>
      <c r="B212" s="21"/>
      <c r="C212" s="22"/>
      <c r="D212" s="23"/>
      <c r="E212" s="31"/>
      <c r="F212" s="31">
        <f>SUMIF($Q$187:$Q$211, 1,$F$187:$F$211)</f>
        <v>0</v>
      </c>
      <c r="G212" s="31"/>
      <c r="H212" s="31">
        <f>SUMIF($Q$187:$Q$211, 1,$H$187:$H$211)</f>
        <v>0</v>
      </c>
      <c r="I212" s="31"/>
      <c r="J212" s="31">
        <f>SUMIF($Q$187:$Q$211, 1,$J$187:$J$211)</f>
        <v>0</v>
      </c>
      <c r="K212" s="31"/>
      <c r="L212" s="31">
        <f>F212+H212+J212</f>
        <v>0</v>
      </c>
      <c r="M212" s="23"/>
      <c r="R212" s="1">
        <f>SUM($R$187:$R$211)</f>
        <v>0</v>
      </c>
      <c r="S212" s="1">
        <f>SUM($S$187:$S$211)</f>
        <v>0</v>
      </c>
      <c r="T212" s="1">
        <f>SUM($T$187:$T$211)</f>
        <v>0</v>
      </c>
      <c r="U212" s="1">
        <f>SUM($U$187:$U$211)</f>
        <v>0</v>
      </c>
      <c r="V212" s="1">
        <f>SUM($V$187:$V$211)</f>
        <v>0</v>
      </c>
      <c r="W212" s="1">
        <f>SUM($W$187:$W$211)</f>
        <v>0</v>
      </c>
      <c r="X212" s="1">
        <f>SUM($X$187:$X$211)</f>
        <v>0</v>
      </c>
      <c r="Y212" s="1">
        <f>SUM($Y$187:$Y$211)</f>
        <v>0</v>
      </c>
      <c r="Z212" s="1">
        <f>SUM($Z$187:$Z$211)</f>
        <v>0</v>
      </c>
      <c r="AA212" s="1">
        <f>SUM($AA$187:$AA$211)</f>
        <v>0</v>
      </c>
      <c r="AB212" s="1">
        <f>SUM($AB$187:$AB$211)</f>
        <v>0</v>
      </c>
      <c r="AC212" s="1">
        <f>SUM($AC$187:$AC$211)</f>
        <v>0</v>
      </c>
      <c r="AD212" s="1">
        <f>SUM($AD$187:$AD$211)</f>
        <v>0</v>
      </c>
      <c r="AE212" s="1">
        <f>SUM($AE$187:$AE$211)</f>
        <v>0</v>
      </c>
      <c r="AF212" s="1">
        <f>SUM($AF$187:$AF$211)</f>
        <v>0</v>
      </c>
      <c r="AG212" s="1">
        <f>SUM($AG$187:$AG$211)</f>
        <v>0</v>
      </c>
      <c r="AH212" s="1">
        <f>SUM($AH$187:$AH$211)</f>
        <v>0</v>
      </c>
      <c r="AI212" s="1">
        <f>SUM($AI$187:$AI$211)</f>
        <v>0</v>
      </c>
      <c r="AJ212" s="1">
        <f>SUM($AJ$187:$AJ$211)</f>
        <v>0</v>
      </c>
      <c r="AK212" s="1">
        <f>SUM($AK$187:$AK$211)</f>
        <v>0</v>
      </c>
      <c r="AL212" s="1">
        <f>SUM($AL$187:$AL$211)</f>
        <v>0</v>
      </c>
    </row>
    <row r="213" spans="1:38" ht="24.95" customHeight="1" x14ac:dyDescent="0.3">
      <c r="A213" s="63" t="s">
        <v>244</v>
      </c>
      <c r="B213" s="63"/>
      <c r="C213" s="63"/>
      <c r="D213" s="63"/>
      <c r="E213" s="63"/>
      <c r="F213" s="63"/>
      <c r="G213" s="63"/>
      <c r="H213" s="63"/>
      <c r="I213" s="63"/>
      <c r="J213" s="63"/>
      <c r="K213" s="63"/>
      <c r="L213" s="63"/>
      <c r="M213" s="63"/>
    </row>
    <row r="214" spans="1:38" ht="24.95" customHeight="1" x14ac:dyDescent="0.3">
      <c r="A214" s="21" t="s">
        <v>228</v>
      </c>
      <c r="B214" s="21" t="s">
        <v>229</v>
      </c>
      <c r="C214" s="22" t="s">
        <v>23</v>
      </c>
      <c r="D214" s="30">
        <v>1</v>
      </c>
      <c r="E214" s="31"/>
      <c r="F214" s="31"/>
      <c r="G214" s="31"/>
      <c r="H214" s="31"/>
      <c r="I214" s="31"/>
      <c r="J214" s="31"/>
      <c r="K214" s="31"/>
      <c r="L214" s="31"/>
      <c r="M214" s="29" t="s">
        <v>2</v>
      </c>
      <c r="O214" s="5" t="s">
        <v>40</v>
      </c>
      <c r="P214" s="5" t="s">
        <v>39</v>
      </c>
      <c r="Q214" s="1">
        <v>1</v>
      </c>
      <c r="R214" s="1">
        <f>IF(P214="기계경비",J214,0)</f>
        <v>0</v>
      </c>
      <c r="S214" s="1">
        <f>IF(P214="운반비",J214,0)</f>
        <v>0</v>
      </c>
      <c r="T214" s="1">
        <f>IF(P214="작업부산물",L214,0)</f>
        <v>0</v>
      </c>
      <c r="U214" s="1">
        <f>IF(P214="관급",ROUNDDOWN(D214*E214,0),0)+IF(P214="지급",ROUNDDOWN(D214*E214,0),0)</f>
        <v>0</v>
      </c>
      <c r="V214" s="1">
        <f>IF(P214="외주비",F214+H214+J214,0)</f>
        <v>0</v>
      </c>
      <c r="W214" s="1">
        <f>IF(P214="장비비",F214+H214+J214,0)</f>
        <v>0</v>
      </c>
      <c r="X214" s="1">
        <f>IF(P214="폐기물처리비",J214,0)</f>
        <v>0</v>
      </c>
      <c r="Y214" s="1">
        <f>IF(P214="가설비",J214,0)</f>
        <v>0</v>
      </c>
      <c r="Z214" s="1">
        <f>IF(P214="잡비제외분",F214,0)</f>
        <v>0</v>
      </c>
      <c r="AA214" s="1">
        <f>IF(P214="사급자재대",L214,0)</f>
        <v>0</v>
      </c>
      <c r="AB214" s="1">
        <f>IF(P214="관급자재대",L214,0)</f>
        <v>0</v>
      </c>
      <c r="AC214" s="1">
        <f>IF(P214="사용자항목1",L214,0)</f>
        <v>0</v>
      </c>
      <c r="AD214" s="1">
        <f>IF(P214="사용자항목2",L214,0)</f>
        <v>0</v>
      </c>
      <c r="AE214" s="1">
        <f>IF(P214="사용자항목3",L214,0)</f>
        <v>0</v>
      </c>
      <c r="AF214" s="1">
        <f>IF(P214="사용자항목4",L214,0)</f>
        <v>0</v>
      </c>
      <c r="AG214" s="1">
        <f>IF(P214="사용자항목5",L214,0)</f>
        <v>0</v>
      </c>
      <c r="AH214" s="1">
        <f>IF(P214="사용자항목6",L214,0)</f>
        <v>0</v>
      </c>
      <c r="AI214" s="1">
        <f>IF(P214="사용자항목7",L214,0)</f>
        <v>0</v>
      </c>
      <c r="AJ214" s="1">
        <f>IF(P214="사용자항목8",L214,0)</f>
        <v>0</v>
      </c>
      <c r="AK214" s="1">
        <f>IF(P214="사용자항목9",L214,0)</f>
        <v>0</v>
      </c>
    </row>
    <row r="215" spans="1:38" ht="24.95" customHeight="1" x14ac:dyDescent="0.3">
      <c r="A215" s="21"/>
      <c r="B215" s="21"/>
      <c r="C215" s="22"/>
      <c r="D215" s="23"/>
      <c r="E215" s="23"/>
      <c r="F215" s="23"/>
      <c r="G215" s="23"/>
      <c r="H215" s="23"/>
      <c r="I215" s="23"/>
      <c r="J215" s="23"/>
      <c r="K215" s="23"/>
      <c r="L215" s="23"/>
      <c r="M215" s="23"/>
    </row>
    <row r="216" spans="1:38" ht="24.95" customHeight="1" x14ac:dyDescent="0.3">
      <c r="A216" s="21"/>
      <c r="B216" s="21"/>
      <c r="C216" s="22"/>
      <c r="D216" s="23"/>
      <c r="E216" s="23"/>
      <c r="F216" s="23"/>
      <c r="G216" s="23"/>
      <c r="H216" s="23"/>
      <c r="I216" s="23"/>
      <c r="J216" s="23"/>
      <c r="K216" s="23"/>
      <c r="L216" s="23"/>
      <c r="M216" s="23"/>
    </row>
    <row r="217" spans="1:38" ht="24.95" customHeight="1" x14ac:dyDescent="0.3">
      <c r="A217" s="21"/>
      <c r="B217" s="21"/>
      <c r="C217" s="22"/>
      <c r="D217" s="23"/>
      <c r="E217" s="23"/>
      <c r="F217" s="23"/>
      <c r="G217" s="23"/>
      <c r="H217" s="23"/>
      <c r="I217" s="23"/>
      <c r="J217" s="23"/>
      <c r="K217" s="23"/>
      <c r="L217" s="23"/>
      <c r="M217" s="23"/>
    </row>
    <row r="218" spans="1:38" ht="24.95" customHeight="1" x14ac:dyDescent="0.3">
      <c r="A218" s="21"/>
      <c r="B218" s="21"/>
      <c r="C218" s="22"/>
      <c r="D218" s="23"/>
      <c r="E218" s="23"/>
      <c r="F218" s="23"/>
      <c r="G218" s="23"/>
      <c r="H218" s="23"/>
      <c r="I218" s="23"/>
      <c r="J218" s="23"/>
      <c r="K218" s="23"/>
      <c r="L218" s="23"/>
      <c r="M218" s="23"/>
    </row>
    <row r="219" spans="1:38" ht="24.95" customHeight="1" x14ac:dyDescent="0.3">
      <c r="A219" s="21"/>
      <c r="B219" s="21"/>
      <c r="C219" s="22"/>
      <c r="D219" s="23"/>
      <c r="E219" s="23"/>
      <c r="F219" s="23"/>
      <c r="G219" s="23"/>
      <c r="H219" s="23"/>
      <c r="I219" s="23"/>
      <c r="J219" s="23"/>
      <c r="K219" s="23"/>
      <c r="L219" s="23"/>
      <c r="M219" s="23"/>
    </row>
    <row r="220" spans="1:38" ht="24.95" customHeight="1" x14ac:dyDescent="0.3">
      <c r="A220" s="21"/>
      <c r="B220" s="21"/>
      <c r="C220" s="22"/>
      <c r="D220" s="23"/>
      <c r="E220" s="23"/>
      <c r="F220" s="23"/>
      <c r="G220" s="23"/>
      <c r="H220" s="23"/>
      <c r="I220" s="23"/>
      <c r="J220" s="23"/>
      <c r="K220" s="23"/>
      <c r="L220" s="23"/>
      <c r="M220" s="23"/>
    </row>
    <row r="221" spans="1:38" ht="24.95" customHeight="1" x14ac:dyDescent="0.3">
      <c r="A221" s="21"/>
      <c r="B221" s="21"/>
      <c r="C221" s="22"/>
      <c r="D221" s="23"/>
      <c r="E221" s="23"/>
      <c r="F221" s="23"/>
      <c r="G221" s="23"/>
      <c r="H221" s="23"/>
      <c r="I221" s="23"/>
      <c r="J221" s="23"/>
      <c r="K221" s="23"/>
      <c r="L221" s="23"/>
      <c r="M221" s="23"/>
    </row>
    <row r="222" spans="1:38" ht="24.95" customHeight="1" x14ac:dyDescent="0.3">
      <c r="A222" s="21"/>
      <c r="B222" s="21"/>
      <c r="C222" s="22"/>
      <c r="D222" s="23"/>
      <c r="E222" s="23"/>
      <c r="F222" s="23"/>
      <c r="G222" s="23"/>
      <c r="H222" s="23"/>
      <c r="I222" s="23"/>
      <c r="J222" s="23"/>
      <c r="K222" s="23"/>
      <c r="L222" s="23"/>
      <c r="M222" s="23"/>
    </row>
    <row r="223" spans="1:38" ht="24.95" customHeight="1" x14ac:dyDescent="0.3">
      <c r="A223" s="21"/>
      <c r="B223" s="21"/>
      <c r="C223" s="22"/>
      <c r="D223" s="23"/>
      <c r="E223" s="23"/>
      <c r="F223" s="23"/>
      <c r="G223" s="23"/>
      <c r="H223" s="23"/>
      <c r="I223" s="23"/>
      <c r="J223" s="23"/>
      <c r="K223" s="23"/>
      <c r="L223" s="23"/>
      <c r="M223" s="23"/>
    </row>
    <row r="224" spans="1:38" ht="24.95" customHeight="1" x14ac:dyDescent="0.3">
      <c r="A224" s="21"/>
      <c r="B224" s="21"/>
      <c r="C224" s="22"/>
      <c r="D224" s="23"/>
      <c r="E224" s="23"/>
      <c r="F224" s="23"/>
      <c r="G224" s="23"/>
      <c r="H224" s="23"/>
      <c r="I224" s="23"/>
      <c r="J224" s="23"/>
      <c r="K224" s="23"/>
      <c r="L224" s="23"/>
      <c r="M224" s="23"/>
    </row>
    <row r="225" spans="1:38" ht="24.95" customHeight="1" x14ac:dyDescent="0.3">
      <c r="A225" s="21"/>
      <c r="B225" s="21"/>
      <c r="C225" s="22"/>
      <c r="D225" s="23"/>
      <c r="E225" s="23"/>
      <c r="F225" s="23"/>
      <c r="G225" s="23"/>
      <c r="H225" s="23"/>
      <c r="I225" s="23"/>
      <c r="J225" s="23"/>
      <c r="K225" s="23"/>
      <c r="L225" s="23"/>
      <c r="M225" s="23"/>
    </row>
    <row r="226" spans="1:38" ht="24.95" customHeight="1" x14ac:dyDescent="0.3">
      <c r="A226" s="21"/>
      <c r="B226" s="21"/>
      <c r="C226" s="22"/>
      <c r="D226" s="23"/>
      <c r="E226" s="23"/>
      <c r="F226" s="23"/>
      <c r="G226" s="23"/>
      <c r="H226" s="23"/>
      <c r="I226" s="23"/>
      <c r="J226" s="23"/>
      <c r="K226" s="23"/>
      <c r="L226" s="23"/>
      <c r="M226" s="23"/>
    </row>
    <row r="227" spans="1:38" ht="24.95" customHeight="1" x14ac:dyDescent="0.3">
      <c r="A227" s="21"/>
      <c r="B227" s="21"/>
      <c r="C227" s="22"/>
      <c r="D227" s="23"/>
      <c r="E227" s="23"/>
      <c r="F227" s="23"/>
      <c r="G227" s="23"/>
      <c r="H227" s="23"/>
      <c r="I227" s="23"/>
      <c r="J227" s="23"/>
      <c r="K227" s="23"/>
      <c r="L227" s="23"/>
      <c r="M227" s="23"/>
    </row>
    <row r="228" spans="1:38" ht="24.95" customHeight="1" x14ac:dyDescent="0.3">
      <c r="A228" s="21"/>
      <c r="B228" s="21"/>
      <c r="C228" s="22"/>
      <c r="D228" s="23"/>
      <c r="E228" s="23"/>
      <c r="F228" s="23"/>
      <c r="G228" s="23"/>
      <c r="H228" s="23"/>
      <c r="I228" s="23"/>
      <c r="J228" s="23"/>
      <c r="K228" s="23"/>
      <c r="L228" s="23"/>
      <c r="M228" s="23"/>
    </row>
    <row r="229" spans="1:38" ht="24.95" customHeight="1" x14ac:dyDescent="0.3">
      <c r="A229" s="21"/>
      <c r="B229" s="21"/>
      <c r="C229" s="22"/>
      <c r="D229" s="23"/>
      <c r="E229" s="23"/>
      <c r="F229" s="23"/>
      <c r="G229" s="23"/>
      <c r="H229" s="23"/>
      <c r="I229" s="23"/>
      <c r="J229" s="23"/>
      <c r="K229" s="23"/>
      <c r="L229" s="23"/>
      <c r="M229" s="23"/>
    </row>
    <row r="230" spans="1:38" ht="24.95" customHeight="1" x14ac:dyDescent="0.3">
      <c r="A230" s="21"/>
      <c r="B230" s="21"/>
      <c r="C230" s="22"/>
      <c r="D230" s="23"/>
      <c r="E230" s="23"/>
      <c r="F230" s="23"/>
      <c r="G230" s="23"/>
      <c r="H230" s="23"/>
      <c r="I230" s="23"/>
      <c r="J230" s="23"/>
      <c r="K230" s="23"/>
      <c r="L230" s="23"/>
      <c r="M230" s="23"/>
    </row>
    <row r="231" spans="1:38" ht="24.95" customHeight="1" x14ac:dyDescent="0.3">
      <c r="A231" s="21"/>
      <c r="B231" s="21"/>
      <c r="C231" s="22"/>
      <c r="D231" s="23"/>
      <c r="E231" s="23"/>
      <c r="F231" s="23"/>
      <c r="G231" s="23"/>
      <c r="H231" s="23"/>
      <c r="I231" s="23"/>
      <c r="J231" s="23"/>
      <c r="K231" s="23"/>
      <c r="L231" s="23"/>
      <c r="M231" s="23"/>
    </row>
    <row r="232" spans="1:38" ht="24.95" customHeight="1" x14ac:dyDescent="0.3">
      <c r="A232" s="21"/>
      <c r="B232" s="21"/>
      <c r="C232" s="22"/>
      <c r="D232" s="23"/>
      <c r="E232" s="23"/>
      <c r="F232" s="23"/>
      <c r="G232" s="23"/>
      <c r="H232" s="23"/>
      <c r="I232" s="23"/>
      <c r="J232" s="23"/>
      <c r="K232" s="23"/>
      <c r="L232" s="23"/>
      <c r="M232" s="23"/>
    </row>
    <row r="233" spans="1:38" ht="24.95" customHeight="1" x14ac:dyDescent="0.3">
      <c r="A233" s="21"/>
      <c r="B233" s="21"/>
      <c r="C233" s="22"/>
      <c r="D233" s="23"/>
      <c r="E233" s="23"/>
      <c r="F233" s="23"/>
      <c r="G233" s="23"/>
      <c r="H233" s="23"/>
      <c r="I233" s="23"/>
      <c r="J233" s="23"/>
      <c r="K233" s="23"/>
      <c r="L233" s="23"/>
      <c r="M233" s="23"/>
    </row>
    <row r="234" spans="1:38" ht="24.95" customHeight="1" x14ac:dyDescent="0.3">
      <c r="A234" s="21"/>
      <c r="B234" s="21"/>
      <c r="C234" s="22"/>
      <c r="D234" s="23"/>
      <c r="E234" s="23"/>
      <c r="F234" s="23"/>
      <c r="G234" s="23"/>
      <c r="H234" s="23"/>
      <c r="I234" s="23"/>
      <c r="J234" s="23"/>
      <c r="K234" s="23"/>
      <c r="L234" s="23"/>
      <c r="M234" s="23"/>
    </row>
    <row r="235" spans="1:38" ht="24.95" customHeight="1" x14ac:dyDescent="0.3">
      <c r="A235" s="21"/>
      <c r="B235" s="21"/>
      <c r="C235" s="22"/>
      <c r="D235" s="23"/>
      <c r="E235" s="23"/>
      <c r="F235" s="23"/>
      <c r="G235" s="23"/>
      <c r="H235" s="23"/>
      <c r="I235" s="23"/>
      <c r="J235" s="23"/>
      <c r="K235" s="23"/>
      <c r="L235" s="23"/>
      <c r="M235" s="23"/>
    </row>
    <row r="236" spans="1:38" ht="24.95" customHeight="1" x14ac:dyDescent="0.3">
      <c r="A236" s="21"/>
      <c r="B236" s="21"/>
      <c r="C236" s="22"/>
      <c r="D236" s="23"/>
      <c r="E236" s="23"/>
      <c r="F236" s="23"/>
      <c r="G236" s="23"/>
      <c r="H236" s="23"/>
      <c r="I236" s="23"/>
      <c r="J236" s="23"/>
      <c r="K236" s="23"/>
      <c r="L236" s="23"/>
      <c r="M236" s="23"/>
    </row>
    <row r="237" spans="1:38" ht="24.95" customHeight="1" x14ac:dyDescent="0.3">
      <c r="A237" s="21"/>
      <c r="B237" s="21"/>
      <c r="C237" s="22"/>
      <c r="D237" s="23"/>
      <c r="E237" s="23"/>
      <c r="F237" s="23"/>
      <c r="G237" s="23"/>
      <c r="H237" s="23"/>
      <c r="I237" s="23"/>
      <c r="J237" s="23"/>
      <c r="K237" s="23"/>
      <c r="L237" s="23"/>
      <c r="M237" s="23"/>
    </row>
    <row r="238" spans="1:38" ht="24.95" customHeight="1" x14ac:dyDescent="0.3">
      <c r="A238" s="27" t="s">
        <v>42</v>
      </c>
      <c r="B238" s="21"/>
      <c r="C238" s="22"/>
      <c r="D238" s="23"/>
      <c r="E238" s="31"/>
      <c r="F238" s="31">
        <f>SUMIF($Q$213:$Q$237, 1,$F$213:$F$237)</f>
        <v>0</v>
      </c>
      <c r="G238" s="31"/>
      <c r="H238" s="31">
        <f>SUMIF($Q$213:$Q$237, 1,$H$213:$H$237)</f>
        <v>0</v>
      </c>
      <c r="I238" s="31"/>
      <c r="J238" s="31">
        <f>SUMIF($Q$213:$Q$237, 1,$J$213:$J$237)</f>
        <v>0</v>
      </c>
      <c r="K238" s="31"/>
      <c r="L238" s="31">
        <f>F238+H238+J238</f>
        <v>0</v>
      </c>
      <c r="M238" s="23"/>
      <c r="R238" s="1">
        <f>SUM($R$213:$R$237)</f>
        <v>0</v>
      </c>
      <c r="S238" s="1">
        <f>SUM($S$213:$S$237)</f>
        <v>0</v>
      </c>
      <c r="T238" s="1">
        <f>SUM($T$213:$T$237)</f>
        <v>0</v>
      </c>
      <c r="U238" s="1">
        <f>SUM($U$213:$U$237)</f>
        <v>0</v>
      </c>
      <c r="V238" s="1">
        <f>SUM($V$213:$V$237)</f>
        <v>0</v>
      </c>
      <c r="W238" s="1">
        <f>SUM($W$213:$W$237)</f>
        <v>0</v>
      </c>
      <c r="X238" s="1">
        <f>SUM($X$213:$X$237)</f>
        <v>0</v>
      </c>
      <c r="Y238" s="1">
        <f>SUM($Y$213:$Y$237)</f>
        <v>0</v>
      </c>
      <c r="Z238" s="1">
        <f>SUM($Z$213:$Z$237)</f>
        <v>0</v>
      </c>
      <c r="AA238" s="1">
        <f>SUM($AA$213:$AA$237)</f>
        <v>0</v>
      </c>
      <c r="AB238" s="1">
        <f>SUM($AB$213:$AB$237)</f>
        <v>0</v>
      </c>
      <c r="AC238" s="1">
        <f>SUM($AC$213:$AC$237)</f>
        <v>0</v>
      </c>
      <c r="AD238" s="1">
        <f>SUM($AD$213:$AD$237)</f>
        <v>0</v>
      </c>
      <c r="AE238" s="1">
        <f>SUM($AE$213:$AE$237)</f>
        <v>0</v>
      </c>
      <c r="AF238" s="1">
        <f>SUM($AF$213:$AF$237)</f>
        <v>0</v>
      </c>
      <c r="AG238" s="1">
        <f>SUM($AG$213:$AG$237)</f>
        <v>0</v>
      </c>
      <c r="AH238" s="1">
        <f>SUM($AH$213:$AH$237)</f>
        <v>0</v>
      </c>
      <c r="AI238" s="1">
        <f>SUM($AI$213:$AI$237)</f>
        <v>0</v>
      </c>
      <c r="AJ238" s="1">
        <f>SUM($AJ$213:$AJ$237)</f>
        <v>0</v>
      </c>
      <c r="AK238" s="1">
        <f>SUM($AK$213:$AK$237)</f>
        <v>0</v>
      </c>
      <c r="AL238" s="1">
        <f>SUM($AL$213:$AL$237)</f>
        <v>0</v>
      </c>
    </row>
    <row r="239" spans="1:38" ht="24.95" customHeight="1" x14ac:dyDescent="0.3">
      <c r="A239" s="63" t="s">
        <v>245</v>
      </c>
      <c r="B239" s="63"/>
      <c r="C239" s="63"/>
      <c r="D239" s="63"/>
      <c r="E239" s="63"/>
      <c r="F239" s="63"/>
      <c r="G239" s="63"/>
      <c r="H239" s="63"/>
      <c r="I239" s="63"/>
      <c r="J239" s="63"/>
      <c r="K239" s="63"/>
      <c r="L239" s="63"/>
      <c r="M239" s="63"/>
    </row>
    <row r="240" spans="1:38" ht="24.95" customHeight="1" x14ac:dyDescent="0.3">
      <c r="A240" s="21" t="s">
        <v>16</v>
      </c>
      <c r="B240" s="21" t="s">
        <v>17</v>
      </c>
      <c r="C240" s="22" t="s">
        <v>7</v>
      </c>
      <c r="D240" s="30">
        <v>5</v>
      </c>
      <c r="E240" s="31"/>
      <c r="F240" s="31"/>
      <c r="G240" s="31"/>
      <c r="H240" s="31"/>
      <c r="I240" s="31"/>
      <c r="J240" s="31"/>
      <c r="K240" s="31"/>
      <c r="L240" s="31"/>
      <c r="M240" s="29" t="s">
        <v>2</v>
      </c>
      <c r="O240" s="5" t="s">
        <v>40</v>
      </c>
      <c r="P240" s="5" t="s">
        <v>39</v>
      </c>
      <c r="Q240" s="1">
        <v>1</v>
      </c>
      <c r="R240" s="1">
        <f t="shared" ref="R240:R245" si="40">IF(P240="기계경비",J240,0)</f>
        <v>0</v>
      </c>
      <c r="S240" s="1">
        <f t="shared" ref="S240:S245" si="41">IF(P240="운반비",J240,0)</f>
        <v>0</v>
      </c>
      <c r="T240" s="1">
        <f t="shared" ref="T240:T245" si="42">IF(P240="작업부산물",L240,0)</f>
        <v>0</v>
      </c>
      <c r="U240" s="1">
        <f t="shared" ref="U240:U245" si="43">IF(P240="관급",ROUNDDOWN(D240*E240,0),0)+IF(P240="지급",ROUNDDOWN(D240*E240,0),0)</f>
        <v>0</v>
      </c>
      <c r="V240" s="1">
        <f t="shared" ref="V240:V245" si="44">IF(P240="외주비",F240+H240+J240,0)</f>
        <v>0</v>
      </c>
      <c r="W240" s="1">
        <f t="shared" ref="W240:W245" si="45">IF(P240="장비비",F240+H240+J240,0)</f>
        <v>0</v>
      </c>
      <c r="X240" s="1">
        <f t="shared" ref="X240:X245" si="46">IF(P240="폐기물처리비",J240,0)</f>
        <v>0</v>
      </c>
      <c r="Y240" s="1">
        <f t="shared" ref="Y240:Y245" si="47">IF(P240="가설비",J240,0)</f>
        <v>0</v>
      </c>
      <c r="Z240" s="1">
        <f t="shared" ref="Z240:Z245" si="48">IF(P240="잡비제외분",F240,0)</f>
        <v>0</v>
      </c>
      <c r="AA240" s="1">
        <f t="shared" ref="AA240:AA245" si="49">IF(P240="사급자재대",L240,0)</f>
        <v>0</v>
      </c>
      <c r="AB240" s="1">
        <f t="shared" ref="AB240:AB245" si="50">IF(P240="관급자재대",L240,0)</f>
        <v>0</v>
      </c>
      <c r="AC240" s="1">
        <f t="shared" ref="AC240:AC245" si="51">IF(P240="사용자항목1",L240,0)</f>
        <v>0</v>
      </c>
      <c r="AD240" s="1">
        <f t="shared" ref="AD240:AD245" si="52">IF(P240="사용자항목2",L240,0)</f>
        <v>0</v>
      </c>
      <c r="AE240" s="1">
        <f t="shared" ref="AE240:AE245" si="53">IF(P240="사용자항목3",L240,0)</f>
        <v>0</v>
      </c>
      <c r="AF240" s="1">
        <f t="shared" ref="AF240:AF245" si="54">IF(P240="사용자항목4",L240,0)</f>
        <v>0</v>
      </c>
      <c r="AG240" s="1">
        <f t="shared" ref="AG240:AG245" si="55">IF(P240="사용자항목5",L240,0)</f>
        <v>0</v>
      </c>
      <c r="AH240" s="1">
        <f t="shared" ref="AH240:AH245" si="56">IF(P240="사용자항목6",L240,0)</f>
        <v>0</v>
      </c>
      <c r="AI240" s="1">
        <f t="shared" ref="AI240:AI245" si="57">IF(P240="사용자항목7",L240,0)</f>
        <v>0</v>
      </c>
      <c r="AJ240" s="1">
        <f t="shared" ref="AJ240:AJ245" si="58">IF(P240="사용자항목8",L240,0)</f>
        <v>0</v>
      </c>
      <c r="AK240" s="1">
        <f t="shared" ref="AK240:AK245" si="59">IF(P240="사용자항목9",L240,0)</f>
        <v>0</v>
      </c>
    </row>
    <row r="241" spans="1:37" ht="24.95" customHeight="1" x14ac:dyDescent="0.3">
      <c r="A241" s="21" t="s">
        <v>30</v>
      </c>
      <c r="B241" s="21" t="s">
        <v>31</v>
      </c>
      <c r="C241" s="22" t="s">
        <v>5</v>
      </c>
      <c r="D241" s="30">
        <v>6</v>
      </c>
      <c r="E241" s="31"/>
      <c r="F241" s="31"/>
      <c r="G241" s="31"/>
      <c r="H241" s="31"/>
      <c r="I241" s="31"/>
      <c r="J241" s="31"/>
      <c r="K241" s="31"/>
      <c r="L241" s="31"/>
      <c r="M241" s="29" t="s">
        <v>2</v>
      </c>
      <c r="O241" s="5" t="s">
        <v>40</v>
      </c>
      <c r="P241" s="5" t="s">
        <v>39</v>
      </c>
      <c r="Q241" s="1">
        <v>1</v>
      </c>
      <c r="R241" s="1">
        <f t="shared" si="40"/>
        <v>0</v>
      </c>
      <c r="S241" s="1">
        <f t="shared" si="41"/>
        <v>0</v>
      </c>
      <c r="T241" s="1">
        <f t="shared" si="42"/>
        <v>0</v>
      </c>
      <c r="U241" s="1">
        <f t="shared" si="43"/>
        <v>0</v>
      </c>
      <c r="V241" s="1">
        <f t="shared" si="44"/>
        <v>0</v>
      </c>
      <c r="W241" s="1">
        <f t="shared" si="45"/>
        <v>0</v>
      </c>
      <c r="X241" s="1">
        <f t="shared" si="46"/>
        <v>0</v>
      </c>
      <c r="Y241" s="1">
        <f t="shared" si="47"/>
        <v>0</v>
      </c>
      <c r="Z241" s="1">
        <f t="shared" si="48"/>
        <v>0</v>
      </c>
      <c r="AA241" s="1">
        <f t="shared" si="49"/>
        <v>0</v>
      </c>
      <c r="AB241" s="1">
        <f t="shared" si="50"/>
        <v>0</v>
      </c>
      <c r="AC241" s="1">
        <f t="shared" si="51"/>
        <v>0</v>
      </c>
      <c r="AD241" s="1">
        <f t="shared" si="52"/>
        <v>0</v>
      </c>
      <c r="AE241" s="1">
        <f t="shared" si="53"/>
        <v>0</v>
      </c>
      <c r="AF241" s="1">
        <f t="shared" si="54"/>
        <v>0</v>
      </c>
      <c r="AG241" s="1">
        <f t="shared" si="55"/>
        <v>0</v>
      </c>
      <c r="AH241" s="1">
        <f t="shared" si="56"/>
        <v>0</v>
      </c>
      <c r="AI241" s="1">
        <f t="shared" si="57"/>
        <v>0</v>
      </c>
      <c r="AJ241" s="1">
        <f t="shared" si="58"/>
        <v>0</v>
      </c>
      <c r="AK241" s="1">
        <f t="shared" si="59"/>
        <v>0</v>
      </c>
    </row>
    <row r="242" spans="1:37" ht="24.95" customHeight="1" x14ac:dyDescent="0.3">
      <c r="A242" s="21" t="s">
        <v>133</v>
      </c>
      <c r="B242" s="21" t="s">
        <v>97</v>
      </c>
      <c r="C242" s="22" t="s">
        <v>3</v>
      </c>
      <c r="D242" s="30">
        <v>10.8</v>
      </c>
      <c r="E242" s="31"/>
      <c r="F242" s="31"/>
      <c r="G242" s="31"/>
      <c r="H242" s="31"/>
      <c r="I242" s="31"/>
      <c r="J242" s="31"/>
      <c r="K242" s="31"/>
      <c r="L242" s="31"/>
      <c r="M242" s="29" t="s">
        <v>134</v>
      </c>
      <c r="P242" s="5" t="s">
        <v>39</v>
      </c>
      <c r="Q242" s="1">
        <v>1</v>
      </c>
      <c r="R242" s="1">
        <f t="shared" si="40"/>
        <v>0</v>
      </c>
      <c r="S242" s="1">
        <f t="shared" si="41"/>
        <v>0</v>
      </c>
      <c r="T242" s="1">
        <f t="shared" si="42"/>
        <v>0</v>
      </c>
      <c r="U242" s="1">
        <f t="shared" si="43"/>
        <v>0</v>
      </c>
      <c r="V242" s="1">
        <f t="shared" si="44"/>
        <v>0</v>
      </c>
      <c r="W242" s="1">
        <f t="shared" si="45"/>
        <v>0</v>
      </c>
      <c r="X242" s="1">
        <f t="shared" si="46"/>
        <v>0</v>
      </c>
      <c r="Y242" s="1">
        <f t="shared" si="47"/>
        <v>0</v>
      </c>
      <c r="Z242" s="1">
        <f t="shared" si="48"/>
        <v>0</v>
      </c>
      <c r="AA242" s="1">
        <f t="shared" si="49"/>
        <v>0</v>
      </c>
      <c r="AB242" s="1">
        <f t="shared" si="50"/>
        <v>0</v>
      </c>
      <c r="AC242" s="1">
        <f t="shared" si="51"/>
        <v>0</v>
      </c>
      <c r="AD242" s="1">
        <f t="shared" si="52"/>
        <v>0</v>
      </c>
      <c r="AE242" s="1">
        <f t="shared" si="53"/>
        <v>0</v>
      </c>
      <c r="AF242" s="1">
        <f t="shared" si="54"/>
        <v>0</v>
      </c>
      <c r="AG242" s="1">
        <f t="shared" si="55"/>
        <v>0</v>
      </c>
      <c r="AH242" s="1">
        <f t="shared" si="56"/>
        <v>0</v>
      </c>
      <c r="AI242" s="1">
        <f t="shared" si="57"/>
        <v>0</v>
      </c>
      <c r="AJ242" s="1">
        <f t="shared" si="58"/>
        <v>0</v>
      </c>
      <c r="AK242" s="1">
        <f t="shared" si="59"/>
        <v>0</v>
      </c>
    </row>
    <row r="243" spans="1:37" ht="24.95" customHeight="1" x14ac:dyDescent="0.3">
      <c r="A243" s="21" t="s">
        <v>135</v>
      </c>
      <c r="B243" s="21" t="s">
        <v>98</v>
      </c>
      <c r="C243" s="22" t="s">
        <v>68</v>
      </c>
      <c r="D243" s="30">
        <v>3</v>
      </c>
      <c r="E243" s="31"/>
      <c r="F243" s="31"/>
      <c r="G243" s="31"/>
      <c r="H243" s="31"/>
      <c r="I243" s="31"/>
      <c r="J243" s="31"/>
      <c r="K243" s="31"/>
      <c r="L243" s="31"/>
      <c r="M243" s="29" t="s">
        <v>241</v>
      </c>
      <c r="P243" s="5" t="s">
        <v>39</v>
      </c>
      <c r="Q243" s="1">
        <v>1</v>
      </c>
      <c r="R243" s="1">
        <f t="shared" si="40"/>
        <v>0</v>
      </c>
      <c r="S243" s="1">
        <f t="shared" si="41"/>
        <v>0</v>
      </c>
      <c r="T243" s="1">
        <f t="shared" si="42"/>
        <v>0</v>
      </c>
      <c r="U243" s="1">
        <f t="shared" si="43"/>
        <v>0</v>
      </c>
      <c r="V243" s="1">
        <f t="shared" si="44"/>
        <v>0</v>
      </c>
      <c r="W243" s="1">
        <f t="shared" si="45"/>
        <v>0</v>
      </c>
      <c r="X243" s="1">
        <f t="shared" si="46"/>
        <v>0</v>
      </c>
      <c r="Y243" s="1">
        <f t="shared" si="47"/>
        <v>0</v>
      </c>
      <c r="Z243" s="1">
        <f t="shared" si="48"/>
        <v>0</v>
      </c>
      <c r="AA243" s="1">
        <f t="shared" si="49"/>
        <v>0</v>
      </c>
      <c r="AB243" s="1">
        <f t="shared" si="50"/>
        <v>0</v>
      </c>
      <c r="AC243" s="1">
        <f t="shared" si="51"/>
        <v>0</v>
      </c>
      <c r="AD243" s="1">
        <f t="shared" si="52"/>
        <v>0</v>
      </c>
      <c r="AE243" s="1">
        <f t="shared" si="53"/>
        <v>0</v>
      </c>
      <c r="AF243" s="1">
        <f t="shared" si="54"/>
        <v>0</v>
      </c>
      <c r="AG243" s="1">
        <f t="shared" si="55"/>
        <v>0</v>
      </c>
      <c r="AH243" s="1">
        <f t="shared" si="56"/>
        <v>0</v>
      </c>
      <c r="AI243" s="1">
        <f t="shared" si="57"/>
        <v>0</v>
      </c>
      <c r="AJ243" s="1">
        <f t="shared" si="58"/>
        <v>0</v>
      </c>
      <c r="AK243" s="1">
        <f t="shared" si="59"/>
        <v>0</v>
      </c>
    </row>
    <row r="244" spans="1:37" ht="24.95" customHeight="1" x14ac:dyDescent="0.3">
      <c r="A244" s="21" t="s">
        <v>136</v>
      </c>
      <c r="B244" s="21" t="s">
        <v>99</v>
      </c>
      <c r="C244" s="22" t="s">
        <v>3</v>
      </c>
      <c r="D244" s="30">
        <v>10</v>
      </c>
      <c r="E244" s="31"/>
      <c r="F244" s="31"/>
      <c r="G244" s="31"/>
      <c r="H244" s="31"/>
      <c r="I244" s="31"/>
      <c r="J244" s="31"/>
      <c r="K244" s="31"/>
      <c r="L244" s="31"/>
      <c r="M244" s="29" t="s">
        <v>242</v>
      </c>
      <c r="P244" s="5" t="s">
        <v>39</v>
      </c>
      <c r="Q244" s="1">
        <v>1</v>
      </c>
      <c r="R244" s="1">
        <f t="shared" si="40"/>
        <v>0</v>
      </c>
      <c r="S244" s="1">
        <f t="shared" si="41"/>
        <v>0</v>
      </c>
      <c r="T244" s="1">
        <f t="shared" si="42"/>
        <v>0</v>
      </c>
      <c r="U244" s="1">
        <f t="shared" si="43"/>
        <v>0</v>
      </c>
      <c r="V244" s="1">
        <f t="shared" si="44"/>
        <v>0</v>
      </c>
      <c r="W244" s="1">
        <f t="shared" si="45"/>
        <v>0</v>
      </c>
      <c r="X244" s="1">
        <f t="shared" si="46"/>
        <v>0</v>
      </c>
      <c r="Y244" s="1">
        <f t="shared" si="47"/>
        <v>0</v>
      </c>
      <c r="Z244" s="1">
        <f t="shared" si="48"/>
        <v>0</v>
      </c>
      <c r="AA244" s="1">
        <f t="shared" si="49"/>
        <v>0</v>
      </c>
      <c r="AB244" s="1">
        <f t="shared" si="50"/>
        <v>0</v>
      </c>
      <c r="AC244" s="1">
        <f t="shared" si="51"/>
        <v>0</v>
      </c>
      <c r="AD244" s="1">
        <f t="shared" si="52"/>
        <v>0</v>
      </c>
      <c r="AE244" s="1">
        <f t="shared" si="53"/>
        <v>0</v>
      </c>
      <c r="AF244" s="1">
        <f t="shared" si="54"/>
        <v>0</v>
      </c>
      <c r="AG244" s="1">
        <f t="shared" si="55"/>
        <v>0</v>
      </c>
      <c r="AH244" s="1">
        <f t="shared" si="56"/>
        <v>0</v>
      </c>
      <c r="AI244" s="1">
        <f t="shared" si="57"/>
        <v>0</v>
      </c>
      <c r="AJ244" s="1">
        <f t="shared" si="58"/>
        <v>0</v>
      </c>
      <c r="AK244" s="1">
        <f t="shared" si="59"/>
        <v>0</v>
      </c>
    </row>
    <row r="245" spans="1:37" ht="24.95" customHeight="1" x14ac:dyDescent="0.3">
      <c r="A245" s="21" t="s">
        <v>225</v>
      </c>
      <c r="B245" s="21"/>
      <c r="C245" s="22" t="s">
        <v>68</v>
      </c>
      <c r="D245" s="30">
        <v>1</v>
      </c>
      <c r="E245" s="31"/>
      <c r="F245" s="31"/>
      <c r="G245" s="31"/>
      <c r="H245" s="31"/>
      <c r="I245" s="31"/>
      <c r="J245" s="31"/>
      <c r="K245" s="31"/>
      <c r="L245" s="31"/>
      <c r="M245" s="29" t="s">
        <v>243</v>
      </c>
      <c r="P245" s="5" t="s">
        <v>39</v>
      </c>
      <c r="Q245" s="1">
        <v>1</v>
      </c>
      <c r="R245" s="1">
        <f t="shared" si="40"/>
        <v>0</v>
      </c>
      <c r="S245" s="1">
        <f t="shared" si="41"/>
        <v>0</v>
      </c>
      <c r="T245" s="1">
        <f t="shared" si="42"/>
        <v>0</v>
      </c>
      <c r="U245" s="1">
        <f t="shared" si="43"/>
        <v>0</v>
      </c>
      <c r="V245" s="1">
        <f t="shared" si="44"/>
        <v>0</v>
      </c>
      <c r="W245" s="1">
        <f t="shared" si="45"/>
        <v>0</v>
      </c>
      <c r="X245" s="1">
        <f t="shared" si="46"/>
        <v>0</v>
      </c>
      <c r="Y245" s="1">
        <f t="shared" si="47"/>
        <v>0</v>
      </c>
      <c r="Z245" s="1">
        <f t="shared" si="48"/>
        <v>0</v>
      </c>
      <c r="AA245" s="1">
        <f t="shared" si="49"/>
        <v>0</v>
      </c>
      <c r="AB245" s="1">
        <f t="shared" si="50"/>
        <v>0</v>
      </c>
      <c r="AC245" s="1">
        <f t="shared" si="51"/>
        <v>0</v>
      </c>
      <c r="AD245" s="1">
        <f t="shared" si="52"/>
        <v>0</v>
      </c>
      <c r="AE245" s="1">
        <f t="shared" si="53"/>
        <v>0</v>
      </c>
      <c r="AF245" s="1">
        <f t="shared" si="54"/>
        <v>0</v>
      </c>
      <c r="AG245" s="1">
        <f t="shared" si="55"/>
        <v>0</v>
      </c>
      <c r="AH245" s="1">
        <f t="shared" si="56"/>
        <v>0</v>
      </c>
      <c r="AI245" s="1">
        <f t="shared" si="57"/>
        <v>0</v>
      </c>
      <c r="AJ245" s="1">
        <f t="shared" si="58"/>
        <v>0</v>
      </c>
      <c r="AK245" s="1">
        <f t="shared" si="59"/>
        <v>0</v>
      </c>
    </row>
    <row r="246" spans="1:37" ht="24.95" customHeight="1" x14ac:dyDescent="0.3">
      <c r="A246" s="21"/>
      <c r="B246" s="21"/>
      <c r="C246" s="22"/>
      <c r="D246" s="23"/>
      <c r="E246" s="23"/>
      <c r="F246" s="23"/>
      <c r="G246" s="23"/>
      <c r="H246" s="23"/>
      <c r="I246" s="23"/>
      <c r="J246" s="23"/>
      <c r="K246" s="23"/>
      <c r="L246" s="23"/>
      <c r="M246" s="23"/>
    </row>
    <row r="247" spans="1:37" ht="24.95" customHeight="1" x14ac:dyDescent="0.3">
      <c r="A247" s="21"/>
      <c r="B247" s="21"/>
      <c r="C247" s="22"/>
      <c r="D247" s="23"/>
      <c r="E247" s="23"/>
      <c r="F247" s="23"/>
      <c r="G247" s="23"/>
      <c r="H247" s="23"/>
      <c r="I247" s="23"/>
      <c r="J247" s="23"/>
      <c r="K247" s="23"/>
      <c r="L247" s="23"/>
      <c r="M247" s="23"/>
    </row>
    <row r="248" spans="1:37" ht="24.95" customHeight="1" x14ac:dyDescent="0.3">
      <c r="A248" s="21"/>
      <c r="B248" s="21"/>
      <c r="C248" s="22"/>
      <c r="D248" s="23"/>
      <c r="E248" s="23"/>
      <c r="F248" s="23"/>
      <c r="G248" s="23"/>
      <c r="H248" s="23"/>
      <c r="I248" s="23"/>
      <c r="J248" s="23"/>
      <c r="K248" s="23"/>
      <c r="L248" s="23"/>
      <c r="M248" s="23"/>
    </row>
    <row r="249" spans="1:37" ht="24.95" customHeight="1" x14ac:dyDescent="0.3">
      <c r="A249" s="21"/>
      <c r="B249" s="21"/>
      <c r="C249" s="22"/>
      <c r="D249" s="23"/>
      <c r="E249" s="23"/>
      <c r="F249" s="23"/>
      <c r="G249" s="23"/>
      <c r="H249" s="23"/>
      <c r="I249" s="23"/>
      <c r="J249" s="23"/>
      <c r="K249" s="23"/>
      <c r="L249" s="23"/>
      <c r="M249" s="23"/>
    </row>
    <row r="250" spans="1:37" ht="24.95" customHeight="1" x14ac:dyDescent="0.3">
      <c r="A250" s="21"/>
      <c r="B250" s="21"/>
      <c r="C250" s="22"/>
      <c r="D250" s="23"/>
      <c r="E250" s="23"/>
      <c r="F250" s="23"/>
      <c r="G250" s="23"/>
      <c r="H250" s="23"/>
      <c r="I250" s="23"/>
      <c r="J250" s="23"/>
      <c r="K250" s="23"/>
      <c r="L250" s="23"/>
      <c r="M250" s="23"/>
    </row>
    <row r="251" spans="1:37" ht="24.95" customHeight="1" x14ac:dyDescent="0.3">
      <c r="A251" s="21"/>
      <c r="B251" s="21"/>
      <c r="C251" s="22"/>
      <c r="D251" s="23"/>
      <c r="E251" s="23"/>
      <c r="F251" s="23"/>
      <c r="G251" s="23"/>
      <c r="H251" s="23"/>
      <c r="I251" s="23"/>
      <c r="J251" s="23"/>
      <c r="K251" s="23"/>
      <c r="L251" s="23"/>
      <c r="M251" s="23"/>
    </row>
    <row r="252" spans="1:37" ht="24.95" customHeight="1" x14ac:dyDescent="0.3">
      <c r="A252" s="21"/>
      <c r="B252" s="21"/>
      <c r="C252" s="22"/>
      <c r="D252" s="23"/>
      <c r="E252" s="23"/>
      <c r="F252" s="23"/>
      <c r="G252" s="23"/>
      <c r="H252" s="23"/>
      <c r="I252" s="23"/>
      <c r="J252" s="23"/>
      <c r="K252" s="23"/>
      <c r="L252" s="23"/>
      <c r="M252" s="23"/>
    </row>
    <row r="253" spans="1:37" ht="24.95" customHeight="1" x14ac:dyDescent="0.3">
      <c r="A253" s="21"/>
      <c r="B253" s="21"/>
      <c r="C253" s="22"/>
      <c r="D253" s="23"/>
      <c r="E253" s="23"/>
      <c r="F253" s="23"/>
      <c r="G253" s="23"/>
      <c r="H253" s="23"/>
      <c r="I253" s="23"/>
      <c r="J253" s="23"/>
      <c r="K253" s="23"/>
      <c r="L253" s="23"/>
      <c r="M253" s="23"/>
    </row>
    <row r="254" spans="1:37" ht="24.95" customHeight="1" x14ac:dyDescent="0.3">
      <c r="A254" s="21"/>
      <c r="B254" s="21"/>
      <c r="C254" s="22"/>
      <c r="D254" s="23"/>
      <c r="E254" s="23"/>
      <c r="F254" s="23"/>
      <c r="G254" s="23"/>
      <c r="H254" s="23"/>
      <c r="I254" s="23"/>
      <c r="J254" s="23"/>
      <c r="K254" s="23"/>
      <c r="L254" s="23"/>
      <c r="M254" s="23"/>
    </row>
    <row r="255" spans="1:37" ht="24.95" customHeight="1" x14ac:dyDescent="0.3">
      <c r="A255" s="21"/>
      <c r="B255" s="21"/>
      <c r="C255" s="22"/>
      <c r="D255" s="23"/>
      <c r="E255" s="23"/>
      <c r="F255" s="23"/>
      <c r="G255" s="23"/>
      <c r="H255" s="23"/>
      <c r="I255" s="23"/>
      <c r="J255" s="23"/>
      <c r="K255" s="23"/>
      <c r="L255" s="23"/>
      <c r="M255" s="23"/>
    </row>
    <row r="256" spans="1:37" ht="24.95" customHeight="1" x14ac:dyDescent="0.3">
      <c r="A256" s="21"/>
      <c r="B256" s="21"/>
      <c r="C256" s="22"/>
      <c r="D256" s="23"/>
      <c r="E256" s="23"/>
      <c r="F256" s="23"/>
      <c r="G256" s="23"/>
      <c r="H256" s="23"/>
      <c r="I256" s="23"/>
      <c r="J256" s="23"/>
      <c r="K256" s="23"/>
      <c r="L256" s="23"/>
      <c r="M256" s="23"/>
    </row>
    <row r="257" spans="1:38" ht="24.95" customHeight="1" x14ac:dyDescent="0.3">
      <c r="A257" s="21"/>
      <c r="B257" s="21"/>
      <c r="C257" s="22"/>
      <c r="D257" s="23"/>
      <c r="E257" s="23"/>
      <c r="F257" s="23"/>
      <c r="G257" s="23"/>
      <c r="H257" s="23"/>
      <c r="I257" s="23"/>
      <c r="J257" s="23"/>
      <c r="K257" s="23"/>
      <c r="L257" s="23"/>
      <c r="M257" s="23"/>
    </row>
    <row r="258" spans="1:38" ht="24.95" customHeight="1" x14ac:dyDescent="0.3">
      <c r="A258" s="21"/>
      <c r="B258" s="21"/>
      <c r="C258" s="22"/>
      <c r="D258" s="23"/>
      <c r="E258" s="23"/>
      <c r="F258" s="23"/>
      <c r="G258" s="23"/>
      <c r="H258" s="23"/>
      <c r="I258" s="23"/>
      <c r="J258" s="23"/>
      <c r="K258" s="23"/>
      <c r="L258" s="23"/>
      <c r="M258" s="23"/>
    </row>
    <row r="259" spans="1:38" ht="24.95" customHeight="1" x14ac:dyDescent="0.3">
      <c r="A259" s="21"/>
      <c r="B259" s="21"/>
      <c r="C259" s="22"/>
      <c r="D259" s="23"/>
      <c r="E259" s="23"/>
      <c r="F259" s="23"/>
      <c r="G259" s="23"/>
      <c r="H259" s="23"/>
      <c r="I259" s="23"/>
      <c r="J259" s="23"/>
      <c r="K259" s="23"/>
      <c r="L259" s="23"/>
      <c r="M259" s="23"/>
    </row>
    <row r="260" spans="1:38" ht="24.95" customHeight="1" x14ac:dyDescent="0.3">
      <c r="A260" s="21"/>
      <c r="B260" s="21"/>
      <c r="C260" s="22"/>
      <c r="D260" s="23"/>
      <c r="E260" s="23"/>
      <c r="F260" s="23"/>
      <c r="G260" s="23"/>
      <c r="H260" s="23"/>
      <c r="I260" s="23"/>
      <c r="J260" s="23"/>
      <c r="K260" s="23"/>
      <c r="L260" s="23"/>
      <c r="M260" s="23"/>
    </row>
    <row r="261" spans="1:38" ht="24.95" customHeight="1" x14ac:dyDescent="0.3">
      <c r="A261" s="21"/>
      <c r="B261" s="21"/>
      <c r="C261" s="22"/>
      <c r="D261" s="23"/>
      <c r="E261" s="23"/>
      <c r="F261" s="23"/>
      <c r="G261" s="23"/>
      <c r="H261" s="23"/>
      <c r="I261" s="23"/>
      <c r="J261" s="23"/>
      <c r="K261" s="23"/>
      <c r="L261" s="23"/>
      <c r="M261" s="23"/>
    </row>
    <row r="262" spans="1:38" ht="24.95" customHeight="1" x14ac:dyDescent="0.3">
      <c r="A262" s="21"/>
      <c r="B262" s="21"/>
      <c r="C262" s="22"/>
      <c r="D262" s="23"/>
      <c r="E262" s="23"/>
      <c r="F262" s="23"/>
      <c r="G262" s="23"/>
      <c r="H262" s="23"/>
      <c r="I262" s="23"/>
      <c r="J262" s="23"/>
      <c r="K262" s="23"/>
      <c r="L262" s="23"/>
      <c r="M262" s="23"/>
    </row>
    <row r="263" spans="1:38" ht="24.95" customHeight="1" x14ac:dyDescent="0.3">
      <c r="A263" s="21"/>
      <c r="B263" s="21"/>
      <c r="C263" s="22"/>
      <c r="D263" s="23"/>
      <c r="E263" s="23"/>
      <c r="F263" s="23"/>
      <c r="G263" s="23"/>
      <c r="H263" s="23"/>
      <c r="I263" s="23"/>
      <c r="J263" s="23"/>
      <c r="K263" s="23"/>
      <c r="L263" s="23"/>
      <c r="M263" s="23"/>
    </row>
    <row r="264" spans="1:38" ht="24.95" customHeight="1" x14ac:dyDescent="0.3">
      <c r="A264" s="27" t="s">
        <v>42</v>
      </c>
      <c r="B264" s="21"/>
      <c r="C264" s="22"/>
      <c r="D264" s="23"/>
      <c r="E264" s="31"/>
      <c r="F264" s="31">
        <f>SUMIF($Q$239:$Q$263, 1,$F$239:$F$263)</f>
        <v>0</v>
      </c>
      <c r="G264" s="31"/>
      <c r="H264" s="31">
        <f>SUMIF($Q$239:$Q$263, 1,$H$239:$H$263)</f>
        <v>0</v>
      </c>
      <c r="I264" s="31"/>
      <c r="J264" s="31">
        <f>SUMIF($Q$239:$Q$263, 1,$J$239:$J$263)</f>
        <v>0</v>
      </c>
      <c r="K264" s="31"/>
      <c r="L264" s="31">
        <f>F264+H264+J264</f>
        <v>0</v>
      </c>
      <c r="M264" s="23"/>
      <c r="R264" s="1">
        <f>SUM($R$239:$R$263)</f>
        <v>0</v>
      </c>
      <c r="S264" s="1">
        <f>SUM($S$239:$S$263)</f>
        <v>0</v>
      </c>
      <c r="T264" s="1">
        <f>SUM($T$239:$T$263)</f>
        <v>0</v>
      </c>
      <c r="U264" s="1">
        <f>SUM($U$239:$U$263)</f>
        <v>0</v>
      </c>
      <c r="V264" s="1">
        <f>SUM($V$239:$V$263)</f>
        <v>0</v>
      </c>
      <c r="W264" s="1">
        <f>SUM($W$239:$W$263)</f>
        <v>0</v>
      </c>
      <c r="X264" s="1">
        <f>SUM($X$239:$X$263)</f>
        <v>0</v>
      </c>
      <c r="Y264" s="1">
        <f>SUM($Y$239:$Y$263)</f>
        <v>0</v>
      </c>
      <c r="Z264" s="1">
        <f>SUM($Z$239:$Z$263)</f>
        <v>0</v>
      </c>
      <c r="AA264" s="1">
        <f>SUM($AA$239:$AA$263)</f>
        <v>0</v>
      </c>
      <c r="AB264" s="1">
        <f>SUM($AB$239:$AB$263)</f>
        <v>0</v>
      </c>
      <c r="AC264" s="1">
        <f>SUM($AC$239:$AC$263)</f>
        <v>0</v>
      </c>
      <c r="AD264" s="1">
        <f>SUM($AD$239:$AD$263)</f>
        <v>0</v>
      </c>
      <c r="AE264" s="1">
        <f>SUM($AE$239:$AE$263)</f>
        <v>0</v>
      </c>
      <c r="AF264" s="1">
        <f>SUM($AF$239:$AF$263)</f>
        <v>0</v>
      </c>
      <c r="AG264" s="1">
        <f>SUM($AG$239:$AG$263)</f>
        <v>0</v>
      </c>
      <c r="AH264" s="1">
        <f>SUM($AH$239:$AH$263)</f>
        <v>0</v>
      </c>
      <c r="AI264" s="1">
        <f>SUM($AI$239:$AI$263)</f>
        <v>0</v>
      </c>
      <c r="AJ264" s="1">
        <f>SUM($AJ$239:$AJ$263)</f>
        <v>0</v>
      </c>
      <c r="AK264" s="1">
        <f>SUM($AK$239:$AK$263)</f>
        <v>0</v>
      </c>
      <c r="AL264" s="1">
        <f>SUM($AL$239:$AL$263)</f>
        <v>0</v>
      </c>
    </row>
    <row r="265" spans="1:38" ht="24.95" customHeight="1" x14ac:dyDescent="0.3">
      <c r="A265" s="63" t="s">
        <v>246</v>
      </c>
      <c r="B265" s="63"/>
      <c r="C265" s="63"/>
      <c r="D265" s="63"/>
      <c r="E265" s="63"/>
      <c r="F265" s="63"/>
      <c r="G265" s="63"/>
      <c r="H265" s="63"/>
      <c r="I265" s="63"/>
      <c r="J265" s="63"/>
      <c r="K265" s="63"/>
      <c r="L265" s="63"/>
      <c r="M265" s="63"/>
    </row>
    <row r="266" spans="1:38" ht="24.95" customHeight="1" x14ac:dyDescent="0.3">
      <c r="A266" s="21" t="s">
        <v>18</v>
      </c>
      <c r="B266" s="21" t="s">
        <v>18</v>
      </c>
      <c r="C266" s="22" t="s">
        <v>19</v>
      </c>
      <c r="D266" s="30">
        <v>85</v>
      </c>
      <c r="E266" s="31"/>
      <c r="F266" s="31"/>
      <c r="G266" s="31"/>
      <c r="H266" s="31"/>
      <c r="I266" s="31"/>
      <c r="J266" s="31"/>
      <c r="K266" s="31"/>
      <c r="L266" s="31"/>
      <c r="M266" s="29" t="s">
        <v>2</v>
      </c>
      <c r="O266" s="5" t="s">
        <v>40</v>
      </c>
      <c r="P266" s="5" t="s">
        <v>39</v>
      </c>
      <c r="Q266" s="1">
        <v>1</v>
      </c>
      <c r="R266" s="1">
        <f>IF(P266="기계경비",J266,0)</f>
        <v>0</v>
      </c>
      <c r="S266" s="1">
        <f>IF(P266="운반비",J266,0)</f>
        <v>0</v>
      </c>
      <c r="T266" s="1">
        <f>IF(P266="작업부산물",L266,0)</f>
        <v>0</v>
      </c>
      <c r="U266" s="1">
        <f>IF(P266="관급",ROUNDDOWN(D266*E266,0),0)+IF(P266="지급",ROUNDDOWN(D266*E266,0),0)</f>
        <v>0</v>
      </c>
      <c r="V266" s="1">
        <f>IF(P266="외주비",F266+H266+J266,0)</f>
        <v>0</v>
      </c>
      <c r="W266" s="1">
        <f>IF(P266="장비비",F266+H266+J266,0)</f>
        <v>0</v>
      </c>
      <c r="X266" s="1">
        <f>IF(P266="폐기물처리비",J266,0)</f>
        <v>0</v>
      </c>
      <c r="Y266" s="1">
        <f>IF(P266="가설비",J266,0)</f>
        <v>0</v>
      </c>
      <c r="Z266" s="1">
        <f>IF(P266="잡비제외분",F266,0)</f>
        <v>0</v>
      </c>
      <c r="AA266" s="1">
        <f>IF(P266="사급자재대",L266,0)</f>
        <v>0</v>
      </c>
      <c r="AB266" s="1">
        <f>IF(P266="관급자재대",L266,0)</f>
        <v>0</v>
      </c>
      <c r="AC266" s="1">
        <f>IF(P266="사용자항목1",L266,0)</f>
        <v>0</v>
      </c>
      <c r="AD266" s="1">
        <f>IF(P266="사용자항목2",L266,0)</f>
        <v>0</v>
      </c>
      <c r="AE266" s="1">
        <f>IF(P266="사용자항목3",L266,0)</f>
        <v>0</v>
      </c>
      <c r="AF266" s="1">
        <f>IF(P266="사용자항목4",L266,0)</f>
        <v>0</v>
      </c>
      <c r="AG266" s="1">
        <f>IF(P266="사용자항목5",L266,0)</f>
        <v>0</v>
      </c>
      <c r="AH266" s="1">
        <f>IF(P266="사용자항목6",L266,0)</f>
        <v>0</v>
      </c>
      <c r="AI266" s="1">
        <f>IF(P266="사용자항목7",L266,0)</f>
        <v>0</v>
      </c>
      <c r="AJ266" s="1">
        <f>IF(P266="사용자항목8",L266,0)</f>
        <v>0</v>
      </c>
      <c r="AK266" s="1">
        <f>IF(P266="사용자항목9",L266,0)</f>
        <v>0</v>
      </c>
    </row>
    <row r="267" spans="1:38" ht="24.95" customHeight="1" x14ac:dyDescent="0.3">
      <c r="A267" s="21" t="s">
        <v>12</v>
      </c>
      <c r="B267" s="21" t="s">
        <v>13</v>
      </c>
      <c r="C267" s="22" t="s">
        <v>4</v>
      </c>
      <c r="D267" s="30">
        <v>30</v>
      </c>
      <c r="E267" s="31"/>
      <c r="F267" s="31"/>
      <c r="G267" s="31"/>
      <c r="H267" s="31"/>
      <c r="I267" s="31"/>
      <c r="J267" s="31"/>
      <c r="K267" s="31"/>
      <c r="L267" s="31"/>
      <c r="M267" s="29" t="s">
        <v>2</v>
      </c>
      <c r="O267" s="5" t="s">
        <v>40</v>
      </c>
      <c r="P267" s="5" t="s">
        <v>39</v>
      </c>
      <c r="Q267" s="1">
        <v>1</v>
      </c>
      <c r="R267" s="1">
        <f>IF(P267="기계경비",J267,0)</f>
        <v>0</v>
      </c>
      <c r="S267" s="1">
        <f>IF(P267="운반비",J267,0)</f>
        <v>0</v>
      </c>
      <c r="T267" s="1">
        <f>IF(P267="작업부산물",L267,0)</f>
        <v>0</v>
      </c>
      <c r="U267" s="1">
        <f>IF(P267="관급",ROUNDDOWN(D267*E267,0),0)+IF(P267="지급",ROUNDDOWN(D267*E267,0),0)</f>
        <v>0</v>
      </c>
      <c r="V267" s="1">
        <f>IF(P267="외주비",F267+H267+J267,0)</f>
        <v>0</v>
      </c>
      <c r="W267" s="1">
        <f>IF(P267="장비비",F267+H267+J267,0)</f>
        <v>0</v>
      </c>
      <c r="X267" s="1">
        <f>IF(P267="폐기물처리비",J267,0)</f>
        <v>0</v>
      </c>
      <c r="Y267" s="1">
        <f>IF(P267="가설비",J267,0)</f>
        <v>0</v>
      </c>
      <c r="Z267" s="1">
        <f>IF(P267="잡비제외분",F267,0)</f>
        <v>0</v>
      </c>
      <c r="AA267" s="1">
        <f>IF(P267="사급자재대",L267,0)</f>
        <v>0</v>
      </c>
      <c r="AB267" s="1">
        <f>IF(P267="관급자재대",L267,0)</f>
        <v>0</v>
      </c>
      <c r="AC267" s="1">
        <f>IF(P267="사용자항목1",L267,0)</f>
        <v>0</v>
      </c>
      <c r="AD267" s="1">
        <f>IF(P267="사용자항목2",L267,0)</f>
        <v>0</v>
      </c>
      <c r="AE267" s="1">
        <f>IF(P267="사용자항목3",L267,0)</f>
        <v>0</v>
      </c>
      <c r="AF267" s="1">
        <f>IF(P267="사용자항목4",L267,0)</f>
        <v>0</v>
      </c>
      <c r="AG267" s="1">
        <f>IF(P267="사용자항목5",L267,0)</f>
        <v>0</v>
      </c>
      <c r="AH267" s="1">
        <f>IF(P267="사용자항목6",L267,0)</f>
        <v>0</v>
      </c>
      <c r="AI267" s="1">
        <f>IF(P267="사용자항목7",L267,0)</f>
        <v>0</v>
      </c>
      <c r="AJ267" s="1">
        <f>IF(P267="사용자항목8",L267,0)</f>
        <v>0</v>
      </c>
      <c r="AK267" s="1">
        <f>IF(P267="사용자항목9",L267,0)</f>
        <v>0</v>
      </c>
    </row>
    <row r="268" spans="1:38" ht="24.95" customHeight="1" x14ac:dyDescent="0.3">
      <c r="A268" s="21" t="s">
        <v>24</v>
      </c>
      <c r="B268" s="21"/>
      <c r="C268" s="22" t="s">
        <v>4</v>
      </c>
      <c r="D268" s="30">
        <v>27</v>
      </c>
      <c r="E268" s="31"/>
      <c r="F268" s="31"/>
      <c r="G268" s="31"/>
      <c r="H268" s="31"/>
      <c r="I268" s="31"/>
      <c r="J268" s="31"/>
      <c r="K268" s="31"/>
      <c r="L268" s="31"/>
      <c r="M268" s="29" t="s">
        <v>2</v>
      </c>
      <c r="O268" s="5" t="s">
        <v>40</v>
      </c>
      <c r="P268" s="5" t="s">
        <v>39</v>
      </c>
      <c r="Q268" s="1">
        <v>1</v>
      </c>
      <c r="R268" s="1">
        <f>IF(P268="기계경비",J268,0)</f>
        <v>0</v>
      </c>
      <c r="S268" s="1">
        <f>IF(P268="운반비",J268,0)</f>
        <v>0</v>
      </c>
      <c r="T268" s="1">
        <f>IF(P268="작업부산물",L268,0)</f>
        <v>0</v>
      </c>
      <c r="U268" s="1">
        <f>IF(P268="관급",ROUNDDOWN(D268*E268,0),0)+IF(P268="지급",ROUNDDOWN(D268*E268,0),0)</f>
        <v>0</v>
      </c>
      <c r="V268" s="1">
        <f>IF(P268="외주비",F268+H268+J268,0)</f>
        <v>0</v>
      </c>
      <c r="W268" s="1">
        <f>IF(P268="장비비",F268+H268+J268,0)</f>
        <v>0</v>
      </c>
      <c r="X268" s="1">
        <f>IF(P268="폐기물처리비",J268,0)</f>
        <v>0</v>
      </c>
      <c r="Y268" s="1">
        <f>IF(P268="가설비",J268,0)</f>
        <v>0</v>
      </c>
      <c r="Z268" s="1">
        <f>IF(P268="잡비제외분",F268,0)</f>
        <v>0</v>
      </c>
      <c r="AA268" s="1">
        <f>IF(P268="사급자재대",L268,0)</f>
        <v>0</v>
      </c>
      <c r="AB268" s="1">
        <f>IF(P268="관급자재대",L268,0)</f>
        <v>0</v>
      </c>
      <c r="AC268" s="1">
        <f>IF(P268="사용자항목1",L268,0)</f>
        <v>0</v>
      </c>
      <c r="AD268" s="1">
        <f>IF(P268="사용자항목2",L268,0)</f>
        <v>0</v>
      </c>
      <c r="AE268" s="1">
        <f>IF(P268="사용자항목3",L268,0)</f>
        <v>0</v>
      </c>
      <c r="AF268" s="1">
        <f>IF(P268="사용자항목4",L268,0)</f>
        <v>0</v>
      </c>
      <c r="AG268" s="1">
        <f>IF(P268="사용자항목5",L268,0)</f>
        <v>0</v>
      </c>
      <c r="AH268" s="1">
        <f>IF(P268="사용자항목6",L268,0)</f>
        <v>0</v>
      </c>
      <c r="AI268" s="1">
        <f>IF(P268="사용자항목7",L268,0)</f>
        <v>0</v>
      </c>
      <c r="AJ268" s="1">
        <f>IF(P268="사용자항목8",L268,0)</f>
        <v>0</v>
      </c>
      <c r="AK268" s="1">
        <f>IF(P268="사용자항목9",L268,0)</f>
        <v>0</v>
      </c>
    </row>
    <row r="269" spans="1:38" ht="24.95" customHeight="1" x14ac:dyDescent="0.3">
      <c r="A269" s="21"/>
      <c r="B269" s="21"/>
      <c r="C269" s="22"/>
      <c r="D269" s="23"/>
      <c r="E269" s="23"/>
      <c r="F269" s="23"/>
      <c r="G269" s="23"/>
      <c r="H269" s="23"/>
      <c r="I269" s="23"/>
      <c r="J269" s="23"/>
      <c r="K269" s="23"/>
      <c r="L269" s="23"/>
      <c r="M269" s="23"/>
    </row>
    <row r="270" spans="1:38" ht="24.95" customHeight="1" x14ac:dyDescent="0.3">
      <c r="A270" s="21"/>
      <c r="B270" s="21"/>
      <c r="C270" s="22"/>
      <c r="D270" s="23"/>
      <c r="E270" s="23"/>
      <c r="F270" s="23"/>
      <c r="G270" s="23"/>
      <c r="H270" s="23"/>
      <c r="I270" s="23"/>
      <c r="J270" s="23"/>
      <c r="K270" s="23"/>
      <c r="L270" s="23"/>
      <c r="M270" s="23"/>
    </row>
    <row r="271" spans="1:38" ht="24.95" customHeight="1" x14ac:dyDescent="0.3">
      <c r="A271" s="21"/>
      <c r="B271" s="21"/>
      <c r="C271" s="22"/>
      <c r="D271" s="23"/>
      <c r="E271" s="23"/>
      <c r="F271" s="23"/>
      <c r="G271" s="23"/>
      <c r="H271" s="23"/>
      <c r="I271" s="23"/>
      <c r="J271" s="23"/>
      <c r="K271" s="23"/>
      <c r="L271" s="23"/>
      <c r="M271" s="23"/>
    </row>
    <row r="272" spans="1:38" ht="24.95" customHeight="1" x14ac:dyDescent="0.3">
      <c r="A272" s="21"/>
      <c r="B272" s="21"/>
      <c r="C272" s="22"/>
      <c r="D272" s="23"/>
      <c r="E272" s="23"/>
      <c r="F272" s="23"/>
      <c r="G272" s="23"/>
      <c r="H272" s="23"/>
      <c r="I272" s="23"/>
      <c r="J272" s="23"/>
      <c r="K272" s="23"/>
      <c r="L272" s="23"/>
      <c r="M272" s="23"/>
    </row>
    <row r="273" spans="1:13" ht="24.95" customHeight="1" x14ac:dyDescent="0.3">
      <c r="A273" s="21"/>
      <c r="B273" s="21"/>
      <c r="C273" s="22"/>
      <c r="D273" s="23"/>
      <c r="E273" s="23"/>
      <c r="F273" s="23"/>
      <c r="G273" s="23"/>
      <c r="H273" s="23"/>
      <c r="I273" s="23"/>
      <c r="J273" s="23"/>
      <c r="K273" s="23"/>
      <c r="L273" s="23"/>
      <c r="M273" s="23"/>
    </row>
    <row r="274" spans="1:13" ht="24.95" customHeight="1" x14ac:dyDescent="0.3">
      <c r="A274" s="21"/>
      <c r="B274" s="21"/>
      <c r="C274" s="22"/>
      <c r="D274" s="23"/>
      <c r="E274" s="23"/>
      <c r="F274" s="23"/>
      <c r="G274" s="23"/>
      <c r="H274" s="23"/>
      <c r="I274" s="23"/>
      <c r="J274" s="23"/>
      <c r="K274" s="23"/>
      <c r="L274" s="23"/>
      <c r="M274" s="23"/>
    </row>
    <row r="275" spans="1:13" ht="24.95" customHeight="1" x14ac:dyDescent="0.3">
      <c r="A275" s="21"/>
      <c r="B275" s="21"/>
      <c r="C275" s="22"/>
      <c r="D275" s="23"/>
      <c r="E275" s="23"/>
      <c r="F275" s="23"/>
      <c r="G275" s="23"/>
      <c r="H275" s="23"/>
      <c r="I275" s="23"/>
      <c r="J275" s="23"/>
      <c r="K275" s="23"/>
      <c r="L275" s="23"/>
      <c r="M275" s="23"/>
    </row>
    <row r="276" spans="1:13" ht="24.95" customHeight="1" x14ac:dyDescent="0.3">
      <c r="A276" s="21"/>
      <c r="B276" s="21"/>
      <c r="C276" s="22"/>
      <c r="D276" s="23"/>
      <c r="E276" s="23"/>
      <c r="F276" s="23"/>
      <c r="G276" s="23"/>
      <c r="H276" s="23"/>
      <c r="I276" s="23"/>
      <c r="J276" s="23"/>
      <c r="K276" s="23"/>
      <c r="L276" s="23"/>
      <c r="M276" s="23"/>
    </row>
    <row r="277" spans="1:13" ht="24.95" customHeight="1" x14ac:dyDescent="0.3">
      <c r="A277" s="21"/>
      <c r="B277" s="21"/>
      <c r="C277" s="22"/>
      <c r="D277" s="23"/>
      <c r="E277" s="23"/>
      <c r="F277" s="23"/>
      <c r="G277" s="23"/>
      <c r="H277" s="23"/>
      <c r="I277" s="23"/>
      <c r="J277" s="23"/>
      <c r="K277" s="23"/>
      <c r="L277" s="23"/>
      <c r="M277" s="23"/>
    </row>
    <row r="278" spans="1:13" ht="24.95" customHeight="1" x14ac:dyDescent="0.3">
      <c r="A278" s="21"/>
      <c r="B278" s="21"/>
      <c r="C278" s="22"/>
      <c r="D278" s="23"/>
      <c r="E278" s="23"/>
      <c r="F278" s="23"/>
      <c r="G278" s="23"/>
      <c r="H278" s="23"/>
      <c r="I278" s="23"/>
      <c r="J278" s="23"/>
      <c r="K278" s="23"/>
      <c r="L278" s="23"/>
      <c r="M278" s="23"/>
    </row>
    <row r="279" spans="1:13" ht="24.95" customHeight="1" x14ac:dyDescent="0.3">
      <c r="A279" s="21"/>
      <c r="B279" s="21"/>
      <c r="C279" s="22"/>
      <c r="D279" s="23"/>
      <c r="E279" s="23"/>
      <c r="F279" s="23"/>
      <c r="G279" s="23"/>
      <c r="H279" s="23"/>
      <c r="I279" s="23"/>
      <c r="J279" s="23"/>
      <c r="K279" s="23"/>
      <c r="L279" s="23"/>
      <c r="M279" s="23"/>
    </row>
    <row r="280" spans="1:13" ht="24.95" customHeight="1" x14ac:dyDescent="0.3">
      <c r="A280" s="21"/>
      <c r="B280" s="21"/>
      <c r="C280" s="22"/>
      <c r="D280" s="23"/>
      <c r="E280" s="23"/>
      <c r="F280" s="23"/>
      <c r="G280" s="23"/>
      <c r="H280" s="23"/>
      <c r="I280" s="23"/>
      <c r="J280" s="23"/>
      <c r="K280" s="23"/>
      <c r="L280" s="23"/>
      <c r="M280" s="23"/>
    </row>
    <row r="281" spans="1:13" ht="24.95" customHeight="1" x14ac:dyDescent="0.3">
      <c r="A281" s="21"/>
      <c r="B281" s="21"/>
      <c r="C281" s="22"/>
      <c r="D281" s="23"/>
      <c r="E281" s="23"/>
      <c r="F281" s="23"/>
      <c r="G281" s="23"/>
      <c r="H281" s="23"/>
      <c r="I281" s="23"/>
      <c r="J281" s="23"/>
      <c r="K281" s="23"/>
      <c r="L281" s="23"/>
      <c r="M281" s="23"/>
    </row>
    <row r="282" spans="1:13" ht="24.95" customHeight="1" x14ac:dyDescent="0.3">
      <c r="A282" s="21"/>
      <c r="B282" s="21"/>
      <c r="C282" s="22"/>
      <c r="D282" s="23"/>
      <c r="E282" s="23"/>
      <c r="F282" s="23"/>
      <c r="G282" s="23"/>
      <c r="H282" s="23"/>
      <c r="I282" s="23"/>
      <c r="J282" s="23"/>
      <c r="K282" s="23"/>
      <c r="L282" s="23"/>
      <c r="M282" s="23"/>
    </row>
    <row r="283" spans="1:13" ht="24.95" customHeight="1" x14ac:dyDescent="0.3">
      <c r="A283" s="21"/>
      <c r="B283" s="21"/>
      <c r="C283" s="22"/>
      <c r="D283" s="23"/>
      <c r="E283" s="23"/>
      <c r="F283" s="23"/>
      <c r="G283" s="23"/>
      <c r="H283" s="23"/>
      <c r="I283" s="23"/>
      <c r="J283" s="23"/>
      <c r="K283" s="23"/>
      <c r="L283" s="23"/>
      <c r="M283" s="23"/>
    </row>
    <row r="284" spans="1:13" ht="24.95" customHeight="1" x14ac:dyDescent="0.3">
      <c r="A284" s="21"/>
      <c r="B284" s="21"/>
      <c r="C284" s="22"/>
      <c r="D284" s="23"/>
      <c r="E284" s="23"/>
      <c r="F284" s="23"/>
      <c r="G284" s="23"/>
      <c r="H284" s="23"/>
      <c r="I284" s="23"/>
      <c r="J284" s="23"/>
      <c r="K284" s="23"/>
      <c r="L284" s="23"/>
      <c r="M284" s="23"/>
    </row>
    <row r="285" spans="1:13" ht="24.95" customHeight="1" x14ac:dyDescent="0.3">
      <c r="A285" s="21"/>
      <c r="B285" s="21"/>
      <c r="C285" s="22"/>
      <c r="D285" s="23"/>
      <c r="E285" s="23"/>
      <c r="F285" s="23"/>
      <c r="G285" s="23"/>
      <c r="H285" s="23"/>
      <c r="I285" s="23"/>
      <c r="J285" s="23"/>
      <c r="K285" s="23"/>
      <c r="L285" s="23"/>
      <c r="M285" s="23"/>
    </row>
    <row r="286" spans="1:13" ht="24.95" customHeight="1" x14ac:dyDescent="0.3">
      <c r="A286" s="21"/>
      <c r="B286" s="21"/>
      <c r="C286" s="22"/>
      <c r="D286" s="23"/>
      <c r="E286" s="23"/>
      <c r="F286" s="23"/>
      <c r="G286" s="23"/>
      <c r="H286" s="23"/>
      <c r="I286" s="23"/>
      <c r="J286" s="23"/>
      <c r="K286" s="23"/>
      <c r="L286" s="23"/>
      <c r="M286" s="23"/>
    </row>
    <row r="287" spans="1:13" ht="24.95" customHeight="1" x14ac:dyDescent="0.3">
      <c r="A287" s="21"/>
      <c r="B287" s="21"/>
      <c r="C287" s="22"/>
      <c r="D287" s="23"/>
      <c r="E287" s="23"/>
      <c r="F287" s="23"/>
      <c r="G287" s="23"/>
      <c r="H287" s="23"/>
      <c r="I287" s="23"/>
      <c r="J287" s="23"/>
      <c r="K287" s="23"/>
      <c r="L287" s="23"/>
      <c r="M287" s="23"/>
    </row>
    <row r="288" spans="1:13" ht="24.95" customHeight="1" x14ac:dyDescent="0.3">
      <c r="A288" s="21"/>
      <c r="B288" s="21"/>
      <c r="C288" s="22"/>
      <c r="D288" s="23"/>
      <c r="E288" s="23"/>
      <c r="F288" s="23"/>
      <c r="G288" s="23"/>
      <c r="H288" s="23"/>
      <c r="I288" s="23"/>
      <c r="J288" s="23"/>
      <c r="K288" s="23"/>
      <c r="L288" s="23"/>
      <c r="M288" s="23"/>
    </row>
    <row r="289" spans="1:38" ht="24.95" customHeight="1" x14ac:dyDescent="0.3">
      <c r="A289" s="21"/>
      <c r="B289" s="21"/>
      <c r="C289" s="22"/>
      <c r="D289" s="23"/>
      <c r="E289" s="23"/>
      <c r="F289" s="23"/>
      <c r="G289" s="23"/>
      <c r="H289" s="23"/>
      <c r="I289" s="23"/>
      <c r="J289" s="23"/>
      <c r="K289" s="23"/>
      <c r="L289" s="23"/>
      <c r="M289" s="23"/>
    </row>
    <row r="290" spans="1:38" ht="24.95" customHeight="1" x14ac:dyDescent="0.3">
      <c r="A290" s="27" t="s">
        <v>42</v>
      </c>
      <c r="B290" s="21"/>
      <c r="C290" s="22"/>
      <c r="D290" s="23"/>
      <c r="E290" s="31"/>
      <c r="F290" s="31">
        <f>SUMIF($Q$265:$Q$289, 1,$F$265:$F$289)</f>
        <v>0</v>
      </c>
      <c r="G290" s="31"/>
      <c r="H290" s="31">
        <f>SUMIF($Q$265:$Q$289, 1,$H$265:$H$289)</f>
        <v>0</v>
      </c>
      <c r="I290" s="31"/>
      <c r="J290" s="31">
        <f>SUMIF($Q$265:$Q$289, 1,$J$265:$J$289)</f>
        <v>0</v>
      </c>
      <c r="K290" s="31"/>
      <c r="L290" s="31">
        <f>F290+H290+J290</f>
        <v>0</v>
      </c>
      <c r="M290" s="23"/>
      <c r="R290" s="1">
        <f>SUM($R$265:$R$289)</f>
        <v>0</v>
      </c>
      <c r="S290" s="1">
        <f>SUM($S$265:$S$289)</f>
        <v>0</v>
      </c>
      <c r="T290" s="1">
        <f>SUM($T$265:$T$289)</f>
        <v>0</v>
      </c>
      <c r="U290" s="1">
        <f>SUM($U$265:$U$289)</f>
        <v>0</v>
      </c>
      <c r="V290" s="1">
        <f>SUM($V$265:$V$289)</f>
        <v>0</v>
      </c>
      <c r="W290" s="1">
        <f>SUM($W$265:$W$289)</f>
        <v>0</v>
      </c>
      <c r="X290" s="1">
        <f>SUM($X$265:$X$289)</f>
        <v>0</v>
      </c>
      <c r="Y290" s="1">
        <f>SUM($Y$265:$Y$289)</f>
        <v>0</v>
      </c>
      <c r="Z290" s="1">
        <f>SUM($Z$265:$Z$289)</f>
        <v>0</v>
      </c>
      <c r="AA290" s="1">
        <f>SUM($AA$265:$AA$289)</f>
        <v>0</v>
      </c>
      <c r="AB290" s="1">
        <f>SUM($AB$265:$AB$289)</f>
        <v>0</v>
      </c>
      <c r="AC290" s="1">
        <f>SUM($AC$265:$AC$289)</f>
        <v>0</v>
      </c>
      <c r="AD290" s="1">
        <f>SUM($AD$265:$AD$289)</f>
        <v>0</v>
      </c>
      <c r="AE290" s="1">
        <f>SUM($AE$265:$AE$289)</f>
        <v>0</v>
      </c>
      <c r="AF290" s="1">
        <f>SUM($AF$265:$AF$289)</f>
        <v>0</v>
      </c>
      <c r="AG290" s="1">
        <f>SUM($AG$265:$AG$289)</f>
        <v>0</v>
      </c>
      <c r="AH290" s="1">
        <f>SUM($AH$265:$AH$289)</f>
        <v>0</v>
      </c>
      <c r="AI290" s="1">
        <f>SUM($AI$265:$AI$289)</f>
        <v>0</v>
      </c>
      <c r="AJ290" s="1">
        <f>SUM($AJ$265:$AJ$289)</f>
        <v>0</v>
      </c>
      <c r="AK290" s="1">
        <f>SUM($AK$265:$AK$289)</f>
        <v>0</v>
      </c>
      <c r="AL290" s="1">
        <f>SUM($AL$265:$AL$289)</f>
        <v>0</v>
      </c>
    </row>
    <row r="291" spans="1:38" customFormat="1" ht="23.1" customHeight="1" x14ac:dyDescent="0.3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</row>
  </sheetData>
  <mergeCells count="22">
    <mergeCell ref="A265:M265"/>
    <mergeCell ref="A135:M135"/>
    <mergeCell ref="A161:M161"/>
    <mergeCell ref="A187:M187"/>
    <mergeCell ref="A213:M213"/>
    <mergeCell ref="A239:M239"/>
    <mergeCell ref="A109:M109"/>
    <mergeCell ref="A1:M1"/>
    <mergeCell ref="A2:M2"/>
    <mergeCell ref="A3:A4"/>
    <mergeCell ref="B3:B4"/>
    <mergeCell ref="C3:C4"/>
    <mergeCell ref="D3:D4"/>
    <mergeCell ref="M3:M4"/>
    <mergeCell ref="E3:F3"/>
    <mergeCell ref="G3:H3"/>
    <mergeCell ref="I3:J3"/>
    <mergeCell ref="K3:L3"/>
    <mergeCell ref="A5:M5"/>
    <mergeCell ref="A31:M31"/>
    <mergeCell ref="A57:M57"/>
    <mergeCell ref="A83:M83"/>
  </mergeCells>
  <phoneticPr fontId="2" type="noConversion"/>
  <pageMargins left="0.39370078740157477" right="0.39370078740157477" top="0.39370078740157477" bottom="0.39370078740157477" header="0" footer="0"/>
  <pageSetup paperSize="9" scale="66" orientation="landscape" r:id="rId1"/>
  <rowBreaks count="11" manualBreakCount="11">
    <brk id="30" max="12" man="1"/>
    <brk id="56" max="12" man="1"/>
    <brk id="82" max="12" man="1"/>
    <brk id="108" max="12" man="1"/>
    <brk id="134" max="12" man="1"/>
    <brk id="160" max="12" man="1"/>
    <brk id="186" max="12" man="1"/>
    <brk id="212" max="12" man="1"/>
    <brk id="238" max="12" man="1"/>
    <brk id="264" max="16383" man="1"/>
    <brk id="29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6</vt:i4>
      </vt:variant>
    </vt:vector>
  </HeadingPairs>
  <TitlesOfParts>
    <vt:vector size="9" baseType="lpstr">
      <vt:lpstr>원가계산서</vt:lpstr>
      <vt:lpstr>집계표</vt:lpstr>
      <vt:lpstr>내역서</vt:lpstr>
      <vt:lpstr>내역서!Print_Area</vt:lpstr>
      <vt:lpstr>원가계산서!Print_Area</vt:lpstr>
      <vt:lpstr>집계표!Print_Area</vt:lpstr>
      <vt:lpstr>내역서!Print_Titles</vt:lpstr>
      <vt:lpstr>원가계산서!Print_Titles</vt:lpstr>
      <vt:lpstr>집계표!Print_Titles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ssLee</dc:creator>
  <cp:lastModifiedBy>user</cp:lastModifiedBy>
  <dcterms:created xsi:type="dcterms:W3CDTF">2018-12-22T07:57:15Z</dcterms:created>
  <dcterms:modified xsi:type="dcterms:W3CDTF">2019-02-14T01:26:49Z</dcterms:modified>
</cp:coreProperties>
</file>